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ndegroup-my.sharepoint.com/personal/no077c_linde_com/Documents/Jan-Einar/Jakta/Evilt/2022/Tildeling/"/>
    </mc:Choice>
  </mc:AlternateContent>
  <xr:revisionPtr revIDLastSave="0" documentId="8_{A71C8BFC-87D8-4C2F-A76F-D93803468C5D}" xr6:coauthVersionLast="47" xr6:coauthVersionMax="47" xr10:uidLastSave="{00000000-0000-0000-0000-000000000000}"/>
  <bookViews>
    <workbookView xWindow="20370" yWindow="-120" windowWidth="29040" windowHeight="15840" activeTab="4" xr2:uid="{00000000-000D-0000-FFFF-FFFF00000000}"/>
  </bookViews>
  <sheets>
    <sheet name="2022" sheetId="3" r:id="rId1"/>
    <sheet name="Fellingsprosent siste planperio" sheetId="5" r:id="rId2"/>
    <sheet name="Skutte i perioden" sheetId="6" r:id="rId3"/>
    <sheet name="Fellingsavgift 2022" sheetId="7" r:id="rId4"/>
    <sheet name="Tildelt litt justert" sheetId="4" r:id="rId5"/>
  </sheets>
  <definedNames>
    <definedName name="_xlnm._FilterDatabase" localSheetId="1" hidden="1">'Fellingsprosent siste planperio'!$A$2:$G$2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4" l="1"/>
  <c r="J27" i="4"/>
  <c r="N27" i="4" s="1"/>
  <c r="L11" i="3"/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8" i="4"/>
  <c r="N11" i="3"/>
  <c r="F20" i="5"/>
  <c r="F23" i="5"/>
  <c r="F8" i="5"/>
  <c r="F15" i="5"/>
  <c r="F4" i="5"/>
  <c r="F9" i="5"/>
  <c r="F24" i="5"/>
  <c r="F13" i="5"/>
  <c r="F12" i="5"/>
  <c r="F10" i="5"/>
  <c r="F7" i="5"/>
  <c r="F6" i="5"/>
  <c r="F14" i="5"/>
  <c r="F5" i="5"/>
  <c r="F21" i="5"/>
  <c r="F17" i="5"/>
  <c r="F18" i="5"/>
  <c r="F16" i="5"/>
  <c r="F19" i="5"/>
  <c r="F25" i="5"/>
  <c r="F26" i="5"/>
  <c r="F3" i="5"/>
  <c r="F11" i="5"/>
  <c r="F22" i="5"/>
  <c r="C32" i="4" l="1"/>
  <c r="D29" i="4" s="1"/>
  <c r="D9" i="4" l="1"/>
  <c r="D23" i="4"/>
  <c r="D30" i="4"/>
  <c r="D21" i="4"/>
  <c r="D13" i="4"/>
  <c r="D25" i="4"/>
  <c r="D20" i="4"/>
  <c r="D16" i="4"/>
  <c r="D12" i="4"/>
  <c r="D8" i="4"/>
  <c r="D28" i="4"/>
  <c r="D24" i="4"/>
  <c r="D19" i="4"/>
  <c r="D15" i="4"/>
  <c r="D11" i="4"/>
  <c r="D31" i="4"/>
  <c r="D27" i="4"/>
  <c r="D22" i="4"/>
  <c r="D18" i="4"/>
  <c r="D14" i="4"/>
  <c r="D10" i="4"/>
  <c r="D26" i="4"/>
  <c r="D17" i="4"/>
  <c r="D32" i="4" l="1"/>
  <c r="R11" i="3" l="1"/>
  <c r="Q11" i="3"/>
  <c r="P11" i="3"/>
  <c r="O11" i="3"/>
  <c r="T38" i="3"/>
  <c r="D36" i="3"/>
  <c r="E32" i="3" l="1"/>
  <c r="M32" i="3" s="1"/>
  <c r="I32" i="3" s="1"/>
  <c r="E27" i="3"/>
  <c r="M27" i="3" s="1"/>
  <c r="E36" i="3"/>
  <c r="E17" i="3"/>
  <c r="M17" i="3" s="1"/>
  <c r="T17" i="3" s="1"/>
  <c r="E26" i="3"/>
  <c r="M26" i="3" s="1"/>
  <c r="K26" i="3" s="1"/>
  <c r="E25" i="3"/>
  <c r="M25" i="3" s="1"/>
  <c r="H25" i="3" s="1"/>
  <c r="E35" i="3"/>
  <c r="M35" i="3" s="1"/>
  <c r="G35" i="3" s="1"/>
  <c r="E16" i="3"/>
  <c r="M16" i="3" s="1"/>
  <c r="J16" i="3" s="1"/>
  <c r="E34" i="3"/>
  <c r="M34" i="3" s="1"/>
  <c r="G34" i="3" s="1"/>
  <c r="E15" i="3"/>
  <c r="E24" i="3"/>
  <c r="M24" i="3" s="1"/>
  <c r="I24" i="3" s="1"/>
  <c r="E18" i="3"/>
  <c r="M18" i="3" s="1"/>
  <c r="T18" i="3" s="1"/>
  <c r="E23" i="3"/>
  <c r="M23" i="3" s="1"/>
  <c r="T23" i="3" s="1"/>
  <c r="E33" i="3"/>
  <c r="M33" i="3" s="1"/>
  <c r="J33" i="3" s="1"/>
  <c r="E21" i="3"/>
  <c r="M21" i="3" s="1"/>
  <c r="G21" i="3" s="1"/>
  <c r="E30" i="3"/>
  <c r="M30" i="3" s="1"/>
  <c r="J30" i="3" s="1"/>
  <c r="E14" i="3"/>
  <c r="M14" i="3" s="1"/>
  <c r="K14" i="3" s="1"/>
  <c r="E22" i="3"/>
  <c r="M22" i="3" s="1"/>
  <c r="J22" i="3" s="1"/>
  <c r="E31" i="3"/>
  <c r="M31" i="3" s="1"/>
  <c r="G31" i="3" s="1"/>
  <c r="E12" i="3"/>
  <c r="M12" i="3" s="1"/>
  <c r="J12" i="3" s="1"/>
  <c r="E19" i="3"/>
  <c r="M19" i="3" s="1"/>
  <c r="H19" i="3" s="1"/>
  <c r="E28" i="3"/>
  <c r="M28" i="3" s="1"/>
  <c r="J28" i="3" s="1"/>
  <c r="E13" i="3"/>
  <c r="M13" i="3" s="1"/>
  <c r="H13" i="3" s="1"/>
  <c r="E20" i="3"/>
  <c r="M20" i="3" s="1"/>
  <c r="J20" i="3" s="1"/>
  <c r="E29" i="3"/>
  <c r="M29" i="3" s="1"/>
  <c r="T29" i="3" s="1"/>
  <c r="T32" i="3" l="1"/>
  <c r="P32" i="3" s="1"/>
  <c r="K32" i="3"/>
  <c r="J32" i="3"/>
  <c r="O18" i="3"/>
  <c r="P17" i="3"/>
  <c r="G32" i="3"/>
  <c r="H32" i="3"/>
  <c r="R29" i="3"/>
  <c r="O23" i="3"/>
  <c r="J27" i="3"/>
  <c r="T27" i="3"/>
  <c r="G27" i="3"/>
  <c r="K27" i="3"/>
  <c r="H27" i="3"/>
  <c r="I27" i="3"/>
  <c r="M15" i="3"/>
  <c r="J15" i="3" s="1"/>
  <c r="J17" i="3"/>
  <c r="H23" i="3"/>
  <c r="I17" i="3"/>
  <c r="T26" i="3"/>
  <c r="T35" i="3"/>
  <c r="J24" i="3"/>
  <c r="K24" i="3"/>
  <c r="T34" i="3"/>
  <c r="I25" i="3"/>
  <c r="T33" i="3"/>
  <c r="Q17" i="3"/>
  <c r="H33" i="3"/>
  <c r="O17" i="3"/>
  <c r="G13" i="4" s="1"/>
  <c r="K18" i="3"/>
  <c r="J34" i="3"/>
  <c r="J26" i="3"/>
  <c r="G23" i="3"/>
  <c r="G26" i="3"/>
  <c r="I26" i="3"/>
  <c r="H26" i="3"/>
  <c r="P18" i="3"/>
  <c r="H16" i="3"/>
  <c r="K16" i="3"/>
  <c r="G17" i="3"/>
  <c r="R17" i="3"/>
  <c r="H17" i="3"/>
  <c r="K17" i="3"/>
  <c r="G25" i="3"/>
  <c r="I33" i="3"/>
  <c r="I35" i="3"/>
  <c r="T24" i="3"/>
  <c r="K33" i="3"/>
  <c r="G24" i="3"/>
  <c r="J35" i="3"/>
  <c r="Q18" i="3"/>
  <c r="T16" i="3"/>
  <c r="T25" i="3"/>
  <c r="R18" i="3"/>
  <c r="I18" i="3"/>
  <c r="G33" i="3"/>
  <c r="K35" i="3"/>
  <c r="G18" i="3"/>
  <c r="H24" i="3"/>
  <c r="H35" i="3"/>
  <c r="I23" i="3"/>
  <c r="H34" i="3"/>
  <c r="K23" i="3"/>
  <c r="K25" i="3"/>
  <c r="J25" i="3"/>
  <c r="H18" i="3"/>
  <c r="J23" i="3"/>
  <c r="J18" i="3"/>
  <c r="I16" i="3"/>
  <c r="G16" i="3"/>
  <c r="I34" i="3"/>
  <c r="K34" i="3"/>
  <c r="H14" i="3"/>
  <c r="I14" i="3"/>
  <c r="G29" i="3"/>
  <c r="G19" i="3"/>
  <c r="I29" i="3"/>
  <c r="K19" i="3"/>
  <c r="P23" i="3"/>
  <c r="T30" i="3"/>
  <c r="I12" i="3"/>
  <c r="K12" i="3"/>
  <c r="R23" i="3"/>
  <c r="I30" i="3"/>
  <c r="H12" i="3"/>
  <c r="I20" i="3"/>
  <c r="G20" i="3"/>
  <c r="K30" i="3"/>
  <c r="G12" i="3"/>
  <c r="K20" i="3"/>
  <c r="Q23" i="3"/>
  <c r="H30" i="3"/>
  <c r="T12" i="3"/>
  <c r="G30" i="3"/>
  <c r="T20" i="3"/>
  <c r="K21" i="3"/>
  <c r="K22" i="3"/>
  <c r="I31" i="3"/>
  <c r="J13" i="3"/>
  <c r="J31" i="3"/>
  <c r="T13" i="3"/>
  <c r="G13" i="3"/>
  <c r="J21" i="3"/>
  <c r="H31" i="3"/>
  <c r="T21" i="3"/>
  <c r="T31" i="3"/>
  <c r="K13" i="3"/>
  <c r="H21" i="3"/>
  <c r="I21" i="3"/>
  <c r="I13" i="3"/>
  <c r="O29" i="3"/>
  <c r="K29" i="3"/>
  <c r="K31" i="3"/>
  <c r="I19" i="3"/>
  <c r="H22" i="3"/>
  <c r="I28" i="3"/>
  <c r="T28" i="3"/>
  <c r="Q29" i="3"/>
  <c r="H29" i="3"/>
  <c r="H28" i="3"/>
  <c r="J14" i="3"/>
  <c r="J19" i="3"/>
  <c r="T22" i="3"/>
  <c r="G28" i="3"/>
  <c r="H20" i="3"/>
  <c r="G22" i="3"/>
  <c r="K28" i="3"/>
  <c r="T19" i="3"/>
  <c r="P29" i="3"/>
  <c r="J29" i="3"/>
  <c r="G14" i="3"/>
  <c r="T14" i="3"/>
  <c r="I22" i="3"/>
  <c r="O32" i="3"/>
  <c r="Q32" i="3"/>
  <c r="R32" i="3"/>
  <c r="I28" i="4" s="1"/>
  <c r="H28" i="4" l="1"/>
  <c r="L32" i="3"/>
  <c r="O33" i="3"/>
  <c r="Q22" i="3"/>
  <c r="O20" i="3"/>
  <c r="G16" i="4" s="1"/>
  <c r="O30" i="3"/>
  <c r="P14" i="3"/>
  <c r="Q28" i="3"/>
  <c r="O31" i="3"/>
  <c r="Q34" i="3"/>
  <c r="P26" i="3"/>
  <c r="O25" i="3"/>
  <c r="G21" i="4" s="1"/>
  <c r="R19" i="3"/>
  <c r="I15" i="4" s="1"/>
  <c r="R21" i="3"/>
  <c r="P13" i="3"/>
  <c r="P12" i="3"/>
  <c r="P24" i="3"/>
  <c r="L27" i="3"/>
  <c r="R27" i="3"/>
  <c r="P27" i="3"/>
  <c r="O27" i="3"/>
  <c r="Q27" i="3"/>
  <c r="G15" i="3"/>
  <c r="G36" i="3" s="1"/>
  <c r="H15" i="3"/>
  <c r="M36" i="3"/>
  <c r="T15" i="3"/>
  <c r="I15" i="3"/>
  <c r="I36" i="3" s="1"/>
  <c r="Q26" i="3"/>
  <c r="K15" i="3"/>
  <c r="R34" i="3"/>
  <c r="P35" i="3"/>
  <c r="Q25" i="3"/>
  <c r="R26" i="3"/>
  <c r="Q33" i="3"/>
  <c r="O26" i="3"/>
  <c r="O35" i="3"/>
  <c r="Q35" i="3"/>
  <c r="R24" i="3"/>
  <c r="I20" i="4" s="1"/>
  <c r="R35" i="3"/>
  <c r="L26" i="3"/>
  <c r="P16" i="3"/>
  <c r="O34" i="3"/>
  <c r="G30" i="4" s="1"/>
  <c r="P34" i="3"/>
  <c r="O24" i="3"/>
  <c r="R16" i="3"/>
  <c r="L25" i="3"/>
  <c r="L17" i="3"/>
  <c r="Q16" i="3"/>
  <c r="R33" i="3"/>
  <c r="J29" i="4" s="1"/>
  <c r="N29" i="4" s="1"/>
  <c r="O16" i="3"/>
  <c r="Q24" i="3"/>
  <c r="P33" i="3"/>
  <c r="L33" i="3"/>
  <c r="L23" i="3"/>
  <c r="L24" i="3"/>
  <c r="R25" i="3"/>
  <c r="I21" i="4" s="1"/>
  <c r="L16" i="3"/>
  <c r="L34" i="3"/>
  <c r="L18" i="3"/>
  <c r="L35" i="3"/>
  <c r="P25" i="3"/>
  <c r="R30" i="3"/>
  <c r="L30" i="3"/>
  <c r="L12" i="3"/>
  <c r="O12" i="3"/>
  <c r="L19" i="3"/>
  <c r="R13" i="3"/>
  <c r="Q12" i="3"/>
  <c r="P30" i="3"/>
  <c r="Q20" i="3"/>
  <c r="Q30" i="3"/>
  <c r="L29" i="3"/>
  <c r="R31" i="3"/>
  <c r="Q13" i="3"/>
  <c r="R12" i="3"/>
  <c r="O21" i="3"/>
  <c r="O13" i="3"/>
  <c r="L20" i="3"/>
  <c r="L14" i="3"/>
  <c r="R20" i="3"/>
  <c r="P20" i="3"/>
  <c r="Q31" i="3"/>
  <c r="L31" i="3"/>
  <c r="L13" i="3"/>
  <c r="R28" i="3"/>
  <c r="P31" i="3"/>
  <c r="L22" i="3"/>
  <c r="L28" i="3"/>
  <c r="L21" i="3"/>
  <c r="P21" i="3"/>
  <c r="O22" i="3"/>
  <c r="G18" i="4" s="1"/>
  <c r="O19" i="3"/>
  <c r="G15" i="4" s="1"/>
  <c r="P22" i="3"/>
  <c r="H18" i="4" s="1"/>
  <c r="Q21" i="3"/>
  <c r="J36" i="3"/>
  <c r="O28" i="3"/>
  <c r="P28" i="3"/>
  <c r="P19" i="3"/>
  <c r="R22" i="3"/>
  <c r="I18" i="4" s="1"/>
  <c r="R14" i="3"/>
  <c r="I10" i="4" s="1"/>
  <c r="J10" i="4" s="1"/>
  <c r="N10" i="4" s="1"/>
  <c r="O14" i="3"/>
  <c r="Q14" i="3"/>
  <c r="Q19" i="3"/>
  <c r="H23" i="4" l="1"/>
  <c r="H8" i="4"/>
  <c r="J21" i="4"/>
  <c r="N21" i="4" s="1"/>
  <c r="H22" i="4"/>
  <c r="H36" i="3"/>
  <c r="O15" i="3"/>
  <c r="G11" i="4" s="1"/>
  <c r="T36" i="3"/>
  <c r="R15" i="3"/>
  <c r="Q15" i="3"/>
  <c r="L15" i="3"/>
  <c r="L36" i="3" s="1"/>
  <c r="P15" i="3"/>
  <c r="K36" i="3"/>
  <c r="Q36" i="3" l="1"/>
  <c r="G32" i="4"/>
  <c r="O36" i="3"/>
  <c r="R36" i="3"/>
  <c r="I32" i="4"/>
  <c r="P36" i="3"/>
  <c r="H32" i="4" l="1"/>
  <c r="N15" i="3" l="1"/>
  <c r="J11" i="4" s="1"/>
  <c r="N11" i="4" s="1"/>
  <c r="N16" i="3"/>
  <c r="J12" i="4" s="1"/>
  <c r="N12" i="4" s="1"/>
  <c r="N28" i="3"/>
  <c r="J24" i="4" s="1"/>
  <c r="N24" i="4" s="1"/>
  <c r="N13" i="3"/>
  <c r="J9" i="4" s="1"/>
  <c r="N9" i="4" s="1"/>
  <c r="N35" i="3"/>
  <c r="F31" i="4" s="1"/>
  <c r="J31" i="4" s="1"/>
  <c r="N31" i="4" s="1"/>
  <c r="N30" i="3"/>
  <c r="F26" i="4" s="1"/>
  <c r="J26" i="4" s="1"/>
  <c r="N26" i="4" s="1"/>
  <c r="N22" i="3"/>
  <c r="F18" i="4" s="1"/>
  <c r="J18" i="4" s="1"/>
  <c r="N18" i="4" s="1"/>
  <c r="N24" i="3"/>
  <c r="F20" i="4" s="1"/>
  <c r="J20" i="4" s="1"/>
  <c r="N20" i="4" s="1"/>
  <c r="N27" i="3"/>
  <c r="F23" i="4" s="1"/>
  <c r="J23" i="4" s="1"/>
  <c r="N23" i="4" s="1"/>
  <c r="N19" i="3"/>
  <c r="J15" i="4" s="1"/>
  <c r="N15" i="4" s="1"/>
  <c r="N34" i="3"/>
  <c r="F30" i="4" s="1"/>
  <c r="J30" i="4" s="1"/>
  <c r="N30" i="4" s="1"/>
  <c r="N20" i="3"/>
  <c r="F16" i="4" s="1"/>
  <c r="J16" i="4" s="1"/>
  <c r="N16" i="4" s="1"/>
  <c r="N31" i="3"/>
  <c r="N26" i="3"/>
  <c r="F22" i="4" s="1"/>
  <c r="J22" i="4" s="1"/>
  <c r="N22" i="4" s="1"/>
  <c r="N14" i="3"/>
  <c r="N21" i="3"/>
  <c r="J17" i="4" s="1"/>
  <c r="N17" i="4" s="1"/>
  <c r="N33" i="3"/>
  <c r="N25" i="3"/>
  <c r="S25" i="3" s="1"/>
  <c r="N17" i="3"/>
  <c r="J13" i="4" s="1"/>
  <c r="N13" i="4" s="1"/>
  <c r="N18" i="3"/>
  <c r="F14" i="4" s="1"/>
  <c r="J14" i="4" s="1"/>
  <c r="N14" i="4" s="1"/>
  <c r="N29" i="3"/>
  <c r="J25" i="4" s="1"/>
  <c r="N25" i="4" s="1"/>
  <c r="N23" i="3"/>
  <c r="J19" i="4" s="1"/>
  <c r="N19" i="4" s="1"/>
  <c r="N32" i="3"/>
  <c r="F28" i="4" s="1"/>
  <c r="J28" i="4" s="1"/>
  <c r="N28" i="4" s="1"/>
  <c r="N12" i="3"/>
  <c r="F8" i="4" s="1"/>
  <c r="J8" i="4" s="1"/>
  <c r="J32" i="4" l="1"/>
  <c r="N8" i="4"/>
  <c r="N32" i="4" s="1"/>
  <c r="S18" i="3"/>
  <c r="S32" i="3"/>
  <c r="S28" i="3"/>
  <c r="S26" i="3"/>
  <c r="S29" i="3"/>
  <c r="S35" i="3"/>
  <c r="S15" i="3"/>
  <c r="S13" i="3"/>
  <c r="S14" i="3"/>
  <c r="S27" i="3"/>
  <c r="S22" i="3"/>
  <c r="S33" i="3"/>
  <c r="S34" i="3"/>
  <c r="S17" i="3"/>
  <c r="S16" i="3"/>
  <c r="S12" i="3"/>
  <c r="N36" i="3"/>
  <c r="S23" i="3"/>
  <c r="S31" i="3"/>
  <c r="S21" i="3"/>
  <c r="S20" i="3"/>
  <c r="S19" i="3"/>
  <c r="S24" i="3"/>
  <c r="S30" i="3"/>
  <c r="U14" i="3" l="1"/>
  <c r="U21" i="3"/>
  <c r="K17" i="4"/>
  <c r="U33" i="3"/>
  <c r="K29" i="4"/>
  <c r="U13" i="3"/>
  <c r="K9" i="4"/>
  <c r="U35" i="3"/>
  <c r="K31" i="4"/>
  <c r="U32" i="3"/>
  <c r="U20" i="3"/>
  <c r="K16" i="4"/>
  <c r="K28" i="4"/>
  <c r="U24" i="3"/>
  <c r="K20" i="4"/>
  <c r="U31" i="3"/>
  <c r="K27" i="4"/>
  <c r="U16" i="3"/>
  <c r="K12" i="4"/>
  <c r="U22" i="3"/>
  <c r="K18" i="4"/>
  <c r="U29" i="3"/>
  <c r="K25" i="4"/>
  <c r="K22" i="4"/>
  <c r="K10" i="4"/>
  <c r="U25" i="3"/>
  <c r="K21" i="4"/>
  <c r="U34" i="3"/>
  <c r="K30" i="4"/>
  <c r="U30" i="3"/>
  <c r="K26" i="4"/>
  <c r="U19" i="3"/>
  <c r="K15" i="4"/>
  <c r="U23" i="3"/>
  <c r="K19" i="4"/>
  <c r="U17" i="3"/>
  <c r="U27" i="3"/>
  <c r="K23" i="4"/>
  <c r="U15" i="3"/>
  <c r="K11" i="4"/>
  <c r="U26" i="3"/>
  <c r="U28" i="3"/>
  <c r="K24" i="4"/>
  <c r="K13" i="4"/>
  <c r="U18" i="3"/>
  <c r="K14" i="4"/>
  <c r="U12" i="3"/>
  <c r="F32" i="4"/>
  <c r="S36" i="3"/>
  <c r="U36" i="3" s="1"/>
  <c r="K8" i="4"/>
  <c r="I7" i="4"/>
  <c r="H7" i="4" l="1"/>
  <c r="F7" i="4"/>
  <c r="G7" i="4"/>
  <c r="K32" i="4"/>
  <c r="J7" i="4" l="1"/>
</calcChain>
</file>

<file path=xl/sharedStrings.xml><?xml version="1.0" encoding="utf-8"?>
<sst xmlns="http://schemas.openxmlformats.org/spreadsheetml/2006/main" count="150" uniqueCount="62">
  <si>
    <t>Jaktfelt</t>
  </si>
  <si>
    <t>30   - Rotøya</t>
  </si>
  <si>
    <t>32   - Gjerde</t>
  </si>
  <si>
    <t>33   - Lindås</t>
  </si>
  <si>
    <t>34   - Ertvåg</t>
  </si>
  <si>
    <t>35   - Giset-Sundsby</t>
  </si>
  <si>
    <t>36   - Hisåsen</t>
  </si>
  <si>
    <t>37   - Espset-Haltbakk-Stavnes</t>
  </si>
  <si>
    <t>38   - Follan</t>
  </si>
  <si>
    <t>39   - Semundset-Ålmo</t>
  </si>
  <si>
    <t>40   - Skauset</t>
  </si>
  <si>
    <t>41   - Aresvik</t>
  </si>
  <si>
    <t>42   - Berget</t>
  </si>
  <si>
    <t>43   - Ålmo-vest</t>
  </si>
  <si>
    <t>45   - Husby</t>
  </si>
  <si>
    <t>46   - Vingsnes</t>
  </si>
  <si>
    <t>47   - Ormbostad</t>
  </si>
  <si>
    <t>48   - Fuglevågen</t>
  </si>
  <si>
    <t>92   - Olvikåsen</t>
  </si>
  <si>
    <t>103   - Høvik</t>
  </si>
  <si>
    <t>A</t>
  </si>
  <si>
    <t>B</t>
  </si>
  <si>
    <t>C</t>
  </si>
  <si>
    <t>Gruppe</t>
  </si>
  <si>
    <t xml:space="preserve">Totalt </t>
  </si>
  <si>
    <t>Grunnalg</t>
  </si>
  <si>
    <t>Tot tildelt</t>
  </si>
  <si>
    <t>Dyr til fordeling</t>
  </si>
  <si>
    <t>Eldre Handyr</t>
  </si>
  <si>
    <t>Spissbukk</t>
  </si>
  <si>
    <t xml:space="preserve">Hunn </t>
  </si>
  <si>
    <t xml:space="preserve">Kalv </t>
  </si>
  <si>
    <t>Areal (dekar)</t>
  </si>
  <si>
    <t>Areal (%)</t>
  </si>
  <si>
    <t xml:space="preserve">Ideelt antall Hjort </t>
  </si>
  <si>
    <t>Ideelt antall Hjort (hjelpekolonne)</t>
  </si>
  <si>
    <t>1,5 års hunn</t>
  </si>
  <si>
    <t>Tot tildelt hjelpekolonne</t>
  </si>
  <si>
    <t xml:space="preserve">Differensiering </t>
  </si>
  <si>
    <t>Dekar pr. tildelte dyr</t>
  </si>
  <si>
    <t>Areal (% av total)</t>
  </si>
  <si>
    <t>44   - Bårdset Nord</t>
  </si>
  <si>
    <t>111 - Bårdset Sør</t>
  </si>
  <si>
    <t>31 - Bratset-Gjestad</t>
  </si>
  <si>
    <t>49  - Vågos Sør</t>
  </si>
  <si>
    <t>49 - Vågos Nord</t>
  </si>
  <si>
    <t>112 - Vågos Nord</t>
  </si>
  <si>
    <t>Dekar/dyr</t>
  </si>
  <si>
    <t>Sum</t>
  </si>
  <si>
    <t>Tildelt</t>
  </si>
  <si>
    <t>Snitt</t>
  </si>
  <si>
    <t>Mål</t>
  </si>
  <si>
    <t>Fellingsprosent periode 2018 - 2021</t>
  </si>
  <si>
    <t>Tot tildelt 2022</t>
  </si>
  <si>
    <t>Fordeling ideielt ut fra gjennomsnitt arial 2022</t>
  </si>
  <si>
    <t>Difrensiert tildeling ideielt ut fra arial 2022</t>
  </si>
  <si>
    <t>Tildeling 30 mai</t>
  </si>
  <si>
    <t>Endring fra 30 mai tildelingen</t>
  </si>
  <si>
    <t>Laveste</t>
  </si>
  <si>
    <t>Høyeste</t>
  </si>
  <si>
    <t>Differanse grupper (dekar per dyr)</t>
  </si>
  <si>
    <t>Tildeling 2022 V3, med mål om å skyte 550 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</si>
</sst>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,##0.0"/>
    <numFmt numFmtId="166" formatCode="0.0"/>
    <numFmt numFmtId="167" formatCode="_ * #,##0_ ;_ * \-#,##0_ ;_ * &quot;-&quot;??_ ;_ @_ "/>
    <numFmt numFmtId="168" formatCode="0.0\ %"/>
  </numFmts>
  <fonts count="18" x14ac:knownFonts="1">
    <font>
      <sz val="11"/>
      <color theme="1"/>
      <name val="Calibri"/>
      <family val="2"/>
      <scheme val="minor"/>
    </font>
    <font>
      <b/>
      <sz val="20"/>
      <color rgb="FFFF000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21">
    <xf numFmtId="0" fontId="0" fillId="0" borderId="0" xfId="0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Border="1" applyAlignment="1"/>
    <xf numFmtId="166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wrapText="1"/>
    </xf>
    <xf numFmtId="166" fontId="0" fillId="0" borderId="0" xfId="0" applyNumberFormat="1" applyFill="1" applyBorder="1"/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165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 applyBorder="1"/>
    <xf numFmtId="2" fontId="0" fillId="0" borderId="0" xfId="0" applyNumberFormat="1" applyFill="1" applyBorder="1"/>
    <xf numFmtId="165" fontId="4" fillId="4" borderId="0" xfId="0" applyNumberFormat="1" applyFont="1" applyFill="1" applyBorder="1" applyAlignment="1">
      <alignment horizontal="center" wrapText="1"/>
    </xf>
    <xf numFmtId="0" fontId="10" fillId="0" borderId="3" xfId="1" applyFont="1" applyBorder="1"/>
    <xf numFmtId="3" fontId="10" fillId="0" borderId="3" xfId="1" applyNumberFormat="1" applyFont="1" applyBorder="1" applyAlignment="1">
      <alignment horizontal="center" vertical="center"/>
    </xf>
    <xf numFmtId="9" fontId="9" fillId="0" borderId="3" xfId="3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13" fillId="0" borderId="0" xfId="0" applyFont="1" applyAlignment="1"/>
    <xf numFmtId="165" fontId="13" fillId="0" borderId="0" xfId="0" applyNumberFormat="1" applyFont="1" applyFill="1"/>
    <xf numFmtId="165" fontId="13" fillId="0" borderId="0" xfId="0" applyNumberFormat="1" applyFont="1"/>
    <xf numFmtId="0" fontId="13" fillId="0" borderId="0" xfId="0" applyFont="1"/>
    <xf numFmtId="0" fontId="0" fillId="3" borderId="1" xfId="0" applyFill="1" applyBorder="1"/>
    <xf numFmtId="0" fontId="13" fillId="3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Continuous" vertical="center"/>
    </xf>
    <xf numFmtId="165" fontId="4" fillId="4" borderId="2" xfId="0" applyNumberFormat="1" applyFont="1" applyFill="1" applyBorder="1" applyAlignment="1">
      <alignment horizontal="center" wrapText="1"/>
    </xf>
    <xf numFmtId="9" fontId="15" fillId="2" borderId="1" xfId="3" applyFont="1" applyFill="1" applyBorder="1" applyAlignment="1">
      <alignment horizontal="center" wrapText="1"/>
    </xf>
    <xf numFmtId="166" fontId="0" fillId="0" borderId="0" xfId="0" applyNumberFormat="1" applyAlignment="1">
      <alignment horizontal="center" vertical="center"/>
    </xf>
    <xf numFmtId="9" fontId="15" fillId="4" borderId="1" xfId="3" applyFont="1" applyFill="1" applyBorder="1" applyAlignment="1">
      <alignment horizontal="center" wrapText="1"/>
    </xf>
    <xf numFmtId="167" fontId="5" fillId="5" borderId="3" xfId="2" applyNumberFormat="1" applyFont="1" applyFill="1" applyBorder="1" applyAlignment="1">
      <alignment horizontal="center" vertical="center"/>
    </xf>
    <xf numFmtId="167" fontId="6" fillId="5" borderId="3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9" fontId="0" fillId="2" borderId="1" xfId="3" applyFont="1" applyFill="1" applyBorder="1" applyAlignment="1" applyProtection="1">
      <alignment vertical="center"/>
      <protection locked="0"/>
    </xf>
    <xf numFmtId="1" fontId="4" fillId="6" borderId="3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4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9" fontId="4" fillId="0" borderId="1" xfId="3" applyFont="1" applyBorder="1" applyAlignment="1">
      <alignment horizontal="center" vertical="center" wrapText="1"/>
    </xf>
    <xf numFmtId="0" fontId="8" fillId="0" borderId="1" xfId="0" applyFont="1" applyFill="1" applyBorder="1"/>
    <xf numFmtId="3" fontId="9" fillId="0" borderId="1" xfId="1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 wrapText="1"/>
    </xf>
    <xf numFmtId="168" fontId="15" fillId="7" borderId="1" xfId="3" applyNumberFormat="1" applyFont="1" applyFill="1" applyBorder="1" applyAlignment="1">
      <alignment horizontal="center" wrapText="1"/>
    </xf>
    <xf numFmtId="168" fontId="9" fillId="0" borderId="1" xfId="3" applyNumberFormat="1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vertical="center" wrapText="1"/>
    </xf>
    <xf numFmtId="166" fontId="4" fillId="7" borderId="5" xfId="0" applyNumberFormat="1" applyFont="1" applyFill="1" applyBorder="1" applyAlignment="1">
      <alignment horizontal="center" vertical="center" wrapText="1"/>
    </xf>
    <xf numFmtId="165" fontId="4" fillId="7" borderId="5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/>
    <xf numFmtId="168" fontId="9" fillId="0" borderId="8" xfId="3" applyNumberFormat="1" applyFont="1" applyFill="1" applyBorder="1" applyAlignment="1">
      <alignment horizontal="center" vertical="center"/>
    </xf>
    <xf numFmtId="0" fontId="10" fillId="0" borderId="6" xfId="1" applyFont="1" applyBorder="1"/>
    <xf numFmtId="3" fontId="10" fillId="0" borderId="7" xfId="1" applyNumberFormat="1" applyFont="1" applyBorder="1" applyAlignment="1">
      <alignment horizontal="center" vertical="center"/>
    </xf>
    <xf numFmtId="168" fontId="10" fillId="0" borderId="7" xfId="3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vertical="center"/>
    </xf>
    <xf numFmtId="9" fontId="0" fillId="2" borderId="8" xfId="3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9" fontId="9" fillId="0" borderId="1" xfId="3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/>
    <xf numFmtId="165" fontId="4" fillId="3" borderId="1" xfId="0" applyNumberFormat="1" applyFont="1" applyFill="1" applyBorder="1" applyAlignment="1">
      <alignment horizontal="center" wrapText="1"/>
    </xf>
    <xf numFmtId="166" fontId="4" fillId="5" borderId="1" xfId="0" applyNumberFormat="1" applyFont="1" applyFill="1" applyBorder="1" applyAlignment="1">
      <alignment horizontal="center" wrapText="1"/>
    </xf>
    <xf numFmtId="165" fontId="4" fillId="5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 wrapText="1"/>
    </xf>
    <xf numFmtId="165" fontId="4" fillId="6" borderId="1" xfId="0" applyNumberFormat="1" applyFont="1" applyFill="1" applyBorder="1" applyAlignment="1">
      <alignment horizontal="center" wrapText="1"/>
    </xf>
    <xf numFmtId="3" fontId="15" fillId="5" borderId="1" xfId="0" applyNumberFormat="1" applyFont="1" applyFill="1" applyBorder="1" applyAlignment="1">
      <alignment horizontal="center" wrapText="1"/>
    </xf>
    <xf numFmtId="1" fontId="5" fillId="6" borderId="1" xfId="0" applyNumberFormat="1" applyFont="1" applyFill="1" applyBorder="1" applyAlignment="1">
      <alignment horizontal="center"/>
    </xf>
    <xf numFmtId="167" fontId="5" fillId="5" borderId="1" xfId="2" applyNumberFormat="1" applyFont="1" applyFill="1" applyBorder="1" applyAlignment="1">
      <alignment horizontal="center" vertical="center"/>
    </xf>
    <xf numFmtId="167" fontId="6" fillId="5" borderId="1" xfId="2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/>
    </xf>
    <xf numFmtId="167" fontId="5" fillId="5" borderId="1" xfId="2" applyNumberFormat="1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/>
    </xf>
    <xf numFmtId="0" fontId="8" fillId="0" borderId="12" xfId="0" applyFont="1" applyFill="1" applyBorder="1"/>
    <xf numFmtId="0" fontId="8" fillId="2" borderId="1" xfId="0" applyFont="1" applyFill="1" applyBorder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9" fillId="0" borderId="8" xfId="1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0" fillId="9" borderId="13" xfId="0" applyFill="1" applyBorder="1" applyAlignment="1"/>
    <xf numFmtId="0" fontId="0" fillId="9" borderId="0" xfId="0" applyFill="1" applyBorder="1" applyAlignment="1"/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168" fontId="5" fillId="5" borderId="1" xfId="2" applyNumberFormat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10" borderId="1" xfId="0" applyFill="1" applyBorder="1"/>
    <xf numFmtId="1" fontId="0" fillId="10" borderId="1" xfId="0" applyNumberFormat="1" applyFill="1" applyBorder="1"/>
    <xf numFmtId="0" fontId="13" fillId="10" borderId="1" xfId="0" applyFont="1" applyFill="1" applyBorder="1" applyAlignment="1">
      <alignment horizontal="center"/>
    </xf>
    <xf numFmtId="0" fontId="0" fillId="11" borderId="1" xfId="0" applyFill="1" applyBorder="1"/>
    <xf numFmtId="0" fontId="14" fillId="5" borderId="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16" fillId="7" borderId="6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0" fillId="10" borderId="16" xfId="0" applyFill="1" applyBorder="1"/>
    <xf numFmtId="0" fontId="13" fillId="10" borderId="16" xfId="0" applyFont="1" applyFill="1" applyBorder="1"/>
    <xf numFmtId="0" fontId="16" fillId="7" borderId="17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/>
    </xf>
    <xf numFmtId="1" fontId="13" fillId="4" borderId="15" xfId="0" applyNumberFormat="1" applyFont="1" applyFill="1" applyBorder="1" applyAlignment="1">
      <alignment horizontal="center"/>
    </xf>
    <xf numFmtId="3" fontId="0" fillId="8" borderId="8" xfId="0" applyNumberFormat="1" applyFill="1" applyBorder="1" applyAlignment="1">
      <alignment horizontal="center" vertical="center"/>
    </xf>
    <xf numFmtId="3" fontId="13" fillId="8" borderId="18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" fontId="0" fillId="0" borderId="0" xfId="0" applyNumberFormat="1"/>
  </cellXfs>
  <cellStyles count="4">
    <cellStyle name="Comma" xfId="2" builtinId="3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Snitt fellingsprosent periode 2018 - 2021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'Fellingsprosent siste planperio'!$F$2</c:f>
              <c:strCache>
                <c:ptCount val="1"/>
                <c:pt idx="0">
                  <c:v>Snitt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'Fellingsprosent siste planperio'!$A$3:$A$26</c:f>
              <c:strCache>
                <c:ptCount val="24"/>
                <c:pt idx="0">
                  <c:v>49 - Vågos Nord</c:v>
                </c:pt>
                <c:pt idx="1">
                  <c:v>34   - Ertvåg</c:v>
                </c:pt>
                <c:pt idx="2">
                  <c:v>43   - Ålmo-vest</c:v>
                </c:pt>
                <c:pt idx="3">
                  <c:v>41   - Aresvik</c:v>
                </c:pt>
                <c:pt idx="4">
                  <c:v>40   - Skauset</c:v>
                </c:pt>
                <c:pt idx="5">
                  <c:v>32   - Gjerde</c:v>
                </c:pt>
                <c:pt idx="6">
                  <c:v>35   - Giset-Sundsby</c:v>
                </c:pt>
                <c:pt idx="7">
                  <c:v>39   - Semundset-Ålmo</c:v>
                </c:pt>
                <c:pt idx="8">
                  <c:v>92   - Olvikåsen</c:v>
                </c:pt>
                <c:pt idx="9">
                  <c:v>38   - Follan</c:v>
                </c:pt>
                <c:pt idx="10">
                  <c:v>37   - Espset-Haltbakk-Stavnes</c:v>
                </c:pt>
                <c:pt idx="11">
                  <c:v>42   - Berget</c:v>
                </c:pt>
                <c:pt idx="12">
                  <c:v>33   - Lindås</c:v>
                </c:pt>
                <c:pt idx="13">
                  <c:v>46   - Vingsnes</c:v>
                </c:pt>
                <c:pt idx="14">
                  <c:v>111 - Bårdset Sør</c:v>
                </c:pt>
                <c:pt idx="15">
                  <c:v>45   - Husby</c:v>
                </c:pt>
                <c:pt idx="16">
                  <c:v>47   - Ormbostad</c:v>
                </c:pt>
                <c:pt idx="17">
                  <c:v>30   - Rotøya</c:v>
                </c:pt>
                <c:pt idx="18">
                  <c:v>44   - Bårdset Nord</c:v>
                </c:pt>
                <c:pt idx="19">
                  <c:v>103   - Høvik</c:v>
                </c:pt>
                <c:pt idx="20">
                  <c:v>31 - Bratset-Gjestad</c:v>
                </c:pt>
                <c:pt idx="21">
                  <c:v>36   - Hisåsen</c:v>
                </c:pt>
                <c:pt idx="22">
                  <c:v>48   - Fuglevågen</c:v>
                </c:pt>
                <c:pt idx="23">
                  <c:v>49  - Vågos Sør</c:v>
                </c:pt>
              </c:strCache>
            </c:strRef>
          </c:cat>
          <c:val>
            <c:numRef>
              <c:f>'Fellingsprosent siste planperio'!$F$3:$F$26</c:f>
              <c:numCache>
                <c:formatCode>0</c:formatCode>
                <c:ptCount val="24"/>
                <c:pt idx="0">
                  <c:v>110.05</c:v>
                </c:pt>
                <c:pt idx="1">
                  <c:v>117.05000000000001</c:v>
                </c:pt>
                <c:pt idx="2">
                  <c:v>110</c:v>
                </c:pt>
                <c:pt idx="3">
                  <c:v>100.6</c:v>
                </c:pt>
                <c:pt idx="4">
                  <c:v>96.324999999999989</c:v>
                </c:pt>
                <c:pt idx="5">
                  <c:v>92.85</c:v>
                </c:pt>
                <c:pt idx="6">
                  <c:v>87.850000000000009</c:v>
                </c:pt>
                <c:pt idx="7">
                  <c:v>87.024999999999991</c:v>
                </c:pt>
                <c:pt idx="8">
                  <c:v>86.25</c:v>
                </c:pt>
                <c:pt idx="9">
                  <c:v>78.650000000000006</c:v>
                </c:pt>
                <c:pt idx="10">
                  <c:v>77.550000000000011</c:v>
                </c:pt>
                <c:pt idx="11">
                  <c:v>73.900000000000006</c:v>
                </c:pt>
                <c:pt idx="12">
                  <c:v>72.925000000000011</c:v>
                </c:pt>
                <c:pt idx="13">
                  <c:v>72.775000000000006</c:v>
                </c:pt>
                <c:pt idx="14">
                  <c:v>70.349999999999994</c:v>
                </c:pt>
                <c:pt idx="15">
                  <c:v>67.199999999999989</c:v>
                </c:pt>
                <c:pt idx="16">
                  <c:v>66.525000000000006</c:v>
                </c:pt>
                <c:pt idx="17">
                  <c:v>65.599999999999994</c:v>
                </c:pt>
                <c:pt idx="18">
                  <c:v>64.574999999999989</c:v>
                </c:pt>
                <c:pt idx="19">
                  <c:v>63.5</c:v>
                </c:pt>
                <c:pt idx="20">
                  <c:v>61.949999999999996</c:v>
                </c:pt>
                <c:pt idx="21">
                  <c:v>51.674999999999997</c:v>
                </c:pt>
                <c:pt idx="22">
                  <c:v>48.8</c:v>
                </c:pt>
                <c:pt idx="23">
                  <c:v>48.724999999999994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2-499C-86EB-B4271BB1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706920"/>
        <c:axId val="524711184"/>
      </c:barChart>
      <c:lineChart>
        <c:grouping val="standard"/>
        <c:varyColors val="0"/>
        <c:ser>
          <c:idx val="1"/>
          <c:order val="1"/>
          <c:tx>
            <c:strRef>
              <c:f>'Fellingsprosent siste planperio'!$G$2</c:f>
              <c:strCache>
                <c:ptCount val="1"/>
                <c:pt idx="0">
                  <c:v>Mål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'Fellingsprosent siste planperio'!$A$3:$A$26</c:f>
              <c:strCache>
                <c:ptCount val="24"/>
                <c:pt idx="0">
                  <c:v>49 - Vågos Nord</c:v>
                </c:pt>
                <c:pt idx="1">
                  <c:v>34   - Ertvåg</c:v>
                </c:pt>
                <c:pt idx="2">
                  <c:v>43   - Ålmo-vest</c:v>
                </c:pt>
                <c:pt idx="3">
                  <c:v>41   - Aresvik</c:v>
                </c:pt>
                <c:pt idx="4">
                  <c:v>40   - Skauset</c:v>
                </c:pt>
                <c:pt idx="5">
                  <c:v>32   - Gjerde</c:v>
                </c:pt>
                <c:pt idx="6">
                  <c:v>35   - Giset-Sundsby</c:v>
                </c:pt>
                <c:pt idx="7">
                  <c:v>39   - Semundset-Ålmo</c:v>
                </c:pt>
                <c:pt idx="8">
                  <c:v>92   - Olvikåsen</c:v>
                </c:pt>
                <c:pt idx="9">
                  <c:v>38   - Follan</c:v>
                </c:pt>
                <c:pt idx="10">
                  <c:v>37   - Espset-Haltbakk-Stavnes</c:v>
                </c:pt>
                <c:pt idx="11">
                  <c:v>42   - Berget</c:v>
                </c:pt>
                <c:pt idx="12">
                  <c:v>33   - Lindås</c:v>
                </c:pt>
                <c:pt idx="13">
                  <c:v>46   - Vingsnes</c:v>
                </c:pt>
                <c:pt idx="14">
                  <c:v>111 - Bårdset Sør</c:v>
                </c:pt>
                <c:pt idx="15">
                  <c:v>45   - Husby</c:v>
                </c:pt>
                <c:pt idx="16">
                  <c:v>47   - Ormbostad</c:v>
                </c:pt>
                <c:pt idx="17">
                  <c:v>30   - Rotøya</c:v>
                </c:pt>
                <c:pt idx="18">
                  <c:v>44   - Bårdset Nord</c:v>
                </c:pt>
                <c:pt idx="19">
                  <c:v>103   - Høvik</c:v>
                </c:pt>
                <c:pt idx="20">
                  <c:v>31 - Bratset-Gjestad</c:v>
                </c:pt>
                <c:pt idx="21">
                  <c:v>36   - Hisåsen</c:v>
                </c:pt>
                <c:pt idx="22">
                  <c:v>48   - Fuglevågen</c:v>
                </c:pt>
                <c:pt idx="23">
                  <c:v>49  - Vågos Sør</c:v>
                </c:pt>
              </c:strCache>
            </c:strRef>
          </c:cat>
          <c:val>
            <c:numRef>
              <c:f>'Fellingsprosent siste planperio'!$G$3:$G$26</c:f>
              <c:numCache>
                <c:formatCode>General</c:formatCode>
                <c:ptCount val="2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2-499C-86EB-B4271BB1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706920"/>
        <c:axId val="524711184"/>
      </c:lineChart>
      <c:catAx>
        <c:axId val="52470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711184"/>
        <c:crosses val="autoZero"/>
        <c:auto val="1"/>
        <c:lblAlgn val="ctr"/>
        <c:lblOffset val="100"/>
        <c:noMultiLvlLbl val="0"/>
      </c:catAx>
      <c:valAx>
        <c:axId val="52471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4706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197069</xdr:colOff>
      <xdr:row>8</xdr:row>
      <xdr:rowOff>155684</xdr:rowOff>
    </xdr:from>
    <xdr:to>
      <xdr:col>22</xdr:col>
      <xdr:colOff>499241</xdr:colOff>
      <xdr:row>30</xdr:row>
      <xdr:rowOff>105103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596351-5C83-45D8-BD38-2DD46D7A1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605117</xdr:colOff>
      <xdr:row>1</xdr:row>
      <xdr:rowOff>0</xdr:rowOff>
    </xdr:from>
    <xdr:to>
      <xdr:col>22</xdr:col>
      <xdr:colOff>479232</xdr:colOff>
      <xdr:row>25</xdr:row>
      <xdr:rowOff>123265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3270CA-4025-4604-806F-B5426F5BF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" y="190500"/>
          <a:ext cx="13186703" cy="46952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390525</xdr:colOff>
      <xdr:row>8</xdr:row>
      <xdr:rowOff>123825</xdr:rowOff>
    </xdr:from>
    <xdr:to>
      <xdr:col>27</xdr:col>
      <xdr:colOff>495301</xdr:colOff>
      <xdr:row>22</xdr:row>
      <xdr:rowOff>1037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E8F83-D72C-4B11-9F19-869F9AEE1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3725" y="1647825"/>
          <a:ext cx="6200776" cy="254421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52929</xdr:rowOff>
    </xdr:from>
    <xdr:to>
      <xdr:col>16</xdr:col>
      <xdr:colOff>352425</xdr:colOff>
      <xdr:row>26</xdr:row>
      <xdr:rowOff>189905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2ADD4D-FB69-4AD0-A8F9-7AD2B05D2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195929"/>
          <a:ext cx="9496425" cy="394697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19050</xdr:rowOff>
    </xdr:from>
    <xdr:to>
      <xdr:col>17</xdr:col>
      <xdr:colOff>532115</xdr:colOff>
      <xdr:row>46</xdr:row>
      <xdr:rowOff>132955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2BA52-D027-486F-8F9B-40396B7BE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5734050"/>
          <a:ext cx="10276190" cy="3161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183555</xdr:rowOff>
    </xdr:from>
    <xdr:to>
      <xdr:col>2</xdr:col>
      <xdr:colOff>571500</xdr:colOff>
      <xdr:row>4</xdr:row>
      <xdr:rowOff>398933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F78905-FF13-4E0E-A2FF-66AAFCAF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9" y="183555"/>
          <a:ext cx="2133601" cy="986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54"/>
  <sheetViews>
    <sheetView showGridLines="0" zoomScale="70" zoomScaleNormal="70" workbookViewId="0">
      <selection activeCell="C4" sqref="C4:D4"/>
    </sheetView>
  </sheetViews>
  <sheetFormatPr defaultColWidth="8.7109375" defaultRowHeight="15" x14ac:dyDescent="0.25"/>
  <cols>
    <col min="1" max="2" width="2.85546875" customWidth="1"/>
    <col min="3" max="3" width="21.7109375" customWidth="1"/>
    <col min="4" max="4" width="11.5703125" style="1" customWidth="1"/>
    <col min="5" max="5" width="10.42578125" style="3" customWidth="1"/>
    <col min="6" max="6" width="9.28515625" style="3" customWidth="1"/>
    <col min="7" max="7" width="13.7109375" style="3" customWidth="1"/>
    <col min="8" max="8" width="12.140625" style="3" customWidth="1"/>
    <col min="9" max="9" width="11.140625" style="3" customWidth="1"/>
    <col min="10" max="10" width="13.7109375" style="3" customWidth="1"/>
    <col min="11" max="11" width="9.42578125" style="3" customWidth="1"/>
    <col min="12" max="12" width="11.85546875" style="3" customWidth="1"/>
    <col min="13" max="13" width="14.7109375" style="25" hidden="1" customWidth="1"/>
    <col min="14" max="15" width="13.7109375" style="3" customWidth="1"/>
    <col min="16" max="16" width="10.28515625" style="3" customWidth="1"/>
    <col min="17" max="17" width="13.7109375" style="3" customWidth="1"/>
    <col min="18" max="18" width="13.7109375" style="2" customWidth="1"/>
    <col min="19" max="19" width="13.7109375" style="39" customWidth="1"/>
    <col min="20" max="20" width="16.85546875" style="3" hidden="1" customWidth="1"/>
    <col min="21" max="21" width="12.140625" customWidth="1"/>
    <col min="26" max="26" width="13.7109375" customWidth="1"/>
  </cols>
  <sheetData>
    <row r="1" spans="3:21" ht="18.75" customHeight="1" x14ac:dyDescent="0.35">
      <c r="C1" s="9"/>
      <c r="D1" s="10"/>
      <c r="E1" s="11"/>
      <c r="F1" s="11"/>
      <c r="G1" s="11"/>
      <c r="H1" s="11"/>
      <c r="I1" s="11"/>
      <c r="J1" s="11"/>
      <c r="K1" s="11"/>
      <c r="L1" s="11"/>
      <c r="M1" s="23"/>
      <c r="N1" s="11"/>
      <c r="O1" s="11"/>
      <c r="P1" s="11"/>
      <c r="Q1" s="11"/>
      <c r="R1" s="11"/>
      <c r="S1" s="69"/>
      <c r="T1" s="11"/>
    </row>
    <row r="2" spans="3:21" ht="18.75" customHeight="1" x14ac:dyDescent="0.25">
      <c r="C2" s="62" t="s">
        <v>27</v>
      </c>
      <c r="D2" s="63">
        <v>445</v>
      </c>
      <c r="F2" s="11"/>
      <c r="G2" s="11"/>
      <c r="H2" s="11"/>
      <c r="I2" s="11"/>
      <c r="J2" s="11"/>
      <c r="K2" s="11"/>
      <c r="L2" s="11"/>
      <c r="M2" s="23"/>
      <c r="N2" s="11"/>
      <c r="O2" s="11"/>
      <c r="P2" s="11"/>
      <c r="Q2" s="11"/>
      <c r="R2" s="11"/>
      <c r="S2" s="69"/>
      <c r="T2" s="11"/>
    </row>
    <row r="3" spans="3:21" ht="18.75" hidden="1" customHeight="1" x14ac:dyDescent="0.25">
      <c r="C3" s="4"/>
      <c r="D3"/>
      <c r="F3" s="11"/>
      <c r="G3" s="11"/>
      <c r="H3" s="11"/>
      <c r="I3" s="11"/>
      <c r="J3" s="11"/>
      <c r="K3" s="11"/>
      <c r="L3" s="11"/>
      <c r="M3" s="23"/>
      <c r="N3" s="11"/>
      <c r="O3" s="11"/>
      <c r="P3" s="11"/>
      <c r="Q3" s="11"/>
      <c r="R3" s="11"/>
      <c r="S3" s="69"/>
      <c r="T3" s="11"/>
    </row>
    <row r="4" spans="3:21" ht="18.75" customHeight="1" x14ac:dyDescent="0.25">
      <c r="C4" s="106" t="s">
        <v>38</v>
      </c>
      <c r="D4" s="106"/>
      <c r="F4" s="11"/>
      <c r="G4" s="11"/>
      <c r="H4" s="11"/>
      <c r="I4" s="11"/>
      <c r="J4" s="11"/>
      <c r="K4" s="11"/>
      <c r="L4" s="11"/>
      <c r="M4" s="23"/>
      <c r="N4" s="11"/>
      <c r="O4" s="11"/>
      <c r="P4" s="11"/>
      <c r="Q4" s="11"/>
      <c r="R4" s="11"/>
      <c r="S4" s="69"/>
      <c r="T4" s="11"/>
    </row>
    <row r="5" spans="3:21" ht="18.75" customHeight="1" x14ac:dyDescent="0.25">
      <c r="C5" s="27" t="s">
        <v>23</v>
      </c>
      <c r="D5" s="27" t="s">
        <v>25</v>
      </c>
      <c r="F5" s="11"/>
      <c r="G5" s="11"/>
      <c r="H5" s="11"/>
      <c r="I5" s="11"/>
      <c r="J5" s="11"/>
      <c r="K5" s="11"/>
      <c r="L5" s="11"/>
      <c r="M5" s="23"/>
      <c r="N5" s="11"/>
      <c r="O5" s="11"/>
      <c r="P5" s="11"/>
      <c r="Q5" s="11"/>
      <c r="R5" s="11"/>
      <c r="S5" s="69"/>
      <c r="T5" s="11"/>
    </row>
    <row r="6" spans="3:21" ht="14.25" customHeight="1" x14ac:dyDescent="0.25">
      <c r="C6" s="36" t="s">
        <v>20</v>
      </c>
      <c r="D6" s="37">
        <v>0.7</v>
      </c>
      <c r="F6" s="11"/>
      <c r="G6" s="11"/>
      <c r="H6" s="11"/>
      <c r="I6" s="11"/>
      <c r="J6" s="11"/>
      <c r="K6" s="11"/>
      <c r="L6" s="11"/>
      <c r="M6" s="23"/>
      <c r="N6" s="11"/>
      <c r="O6" s="11"/>
      <c r="P6" s="11"/>
      <c r="Q6" s="11"/>
      <c r="R6" s="11"/>
      <c r="S6" s="69"/>
      <c r="T6" s="11"/>
    </row>
    <row r="7" spans="3:21" ht="12.75" customHeight="1" x14ac:dyDescent="0.25">
      <c r="C7" s="36" t="s">
        <v>21</v>
      </c>
      <c r="D7" s="37">
        <v>0</v>
      </c>
      <c r="F7" s="11"/>
      <c r="G7" s="11"/>
      <c r="H7" s="11"/>
      <c r="I7" s="11"/>
      <c r="J7" s="11"/>
      <c r="K7" s="11"/>
      <c r="L7" s="11"/>
      <c r="M7" s="23"/>
      <c r="N7" s="11"/>
      <c r="O7" s="11"/>
      <c r="P7" s="11"/>
      <c r="Q7" s="11"/>
      <c r="R7" s="11"/>
      <c r="S7" s="69"/>
      <c r="T7" s="11"/>
    </row>
    <row r="8" spans="3:21" ht="12.75" customHeight="1" thickBot="1" x14ac:dyDescent="0.3">
      <c r="C8" s="64" t="s">
        <v>22</v>
      </c>
      <c r="D8" s="65">
        <v>-0.4</v>
      </c>
      <c r="F8" s="11"/>
      <c r="G8" s="11"/>
      <c r="H8" s="11"/>
      <c r="I8" s="11"/>
      <c r="J8" s="11"/>
      <c r="K8" s="11"/>
      <c r="L8" s="11"/>
      <c r="M8" s="23"/>
      <c r="N8" s="11"/>
      <c r="O8" s="11"/>
      <c r="P8" s="11"/>
      <c r="Q8" s="11"/>
      <c r="R8" s="11"/>
      <c r="S8" s="69"/>
      <c r="T8" s="11"/>
    </row>
    <row r="9" spans="3:21" ht="21" customHeight="1" x14ac:dyDescent="0.25">
      <c r="C9" s="66"/>
      <c r="D9" s="62"/>
      <c r="E9" s="62"/>
      <c r="F9" s="28"/>
      <c r="G9" s="102" t="s">
        <v>54</v>
      </c>
      <c r="H9" s="102"/>
      <c r="I9" s="102"/>
      <c r="J9" s="102"/>
      <c r="K9" s="102"/>
      <c r="L9" s="102"/>
      <c r="M9" s="102"/>
      <c r="N9" s="103" t="s">
        <v>55</v>
      </c>
      <c r="O9" s="104"/>
      <c r="P9" s="104"/>
      <c r="Q9" s="104"/>
      <c r="R9" s="104"/>
      <c r="S9" s="105"/>
      <c r="T9" s="29"/>
      <c r="U9" s="6"/>
    </row>
    <row r="10" spans="3:21" ht="27" customHeight="1" x14ac:dyDescent="0.25">
      <c r="C10" s="67" t="s">
        <v>0</v>
      </c>
      <c r="D10" s="67" t="s">
        <v>32</v>
      </c>
      <c r="E10" s="67" t="s">
        <v>33</v>
      </c>
      <c r="F10" s="71" t="s">
        <v>23</v>
      </c>
      <c r="G10" s="72" t="s">
        <v>28</v>
      </c>
      <c r="H10" s="72" t="s">
        <v>29</v>
      </c>
      <c r="I10" s="72" t="s">
        <v>30</v>
      </c>
      <c r="J10" s="72" t="s">
        <v>36</v>
      </c>
      <c r="K10" s="72" t="s">
        <v>31</v>
      </c>
      <c r="L10" s="73" t="s">
        <v>26</v>
      </c>
      <c r="M10" s="73" t="s">
        <v>37</v>
      </c>
      <c r="N10" s="74" t="s">
        <v>28</v>
      </c>
      <c r="O10" s="74" t="s">
        <v>29</v>
      </c>
      <c r="P10" s="74" t="s">
        <v>30</v>
      </c>
      <c r="Q10" s="74" t="s">
        <v>36</v>
      </c>
      <c r="R10" s="74" t="s">
        <v>31</v>
      </c>
      <c r="S10" s="75" t="s">
        <v>34</v>
      </c>
      <c r="T10" s="30" t="s">
        <v>35</v>
      </c>
      <c r="U10" s="7" t="s">
        <v>47</v>
      </c>
    </row>
    <row r="11" spans="3:21" ht="15" customHeight="1" x14ac:dyDescent="0.25">
      <c r="C11" s="41"/>
      <c r="D11" s="42"/>
      <c r="E11" s="42"/>
      <c r="F11" s="71"/>
      <c r="G11" s="31">
        <v>0.15</v>
      </c>
      <c r="H11" s="31">
        <v>0.03</v>
      </c>
      <c r="I11" s="31">
        <v>0.27</v>
      </c>
      <c r="J11" s="31">
        <v>0.15</v>
      </c>
      <c r="K11" s="31">
        <v>0.4</v>
      </c>
      <c r="L11" s="96">
        <f>SUM(G11:K11)</f>
        <v>1</v>
      </c>
      <c r="M11" s="76"/>
      <c r="N11" s="33">
        <f>G11</f>
        <v>0.15</v>
      </c>
      <c r="O11" s="33">
        <f t="shared" ref="O11:R11" si="0">H11</f>
        <v>0.03</v>
      </c>
      <c r="P11" s="33">
        <f t="shared" si="0"/>
        <v>0.27</v>
      </c>
      <c r="Q11" s="33">
        <f t="shared" si="0"/>
        <v>0.15</v>
      </c>
      <c r="R11" s="33">
        <f t="shared" si="0"/>
        <v>0.4</v>
      </c>
      <c r="S11" s="77"/>
      <c r="T11" s="16"/>
      <c r="U11" s="7"/>
    </row>
    <row r="12" spans="3:21" ht="15.75" x14ac:dyDescent="0.25">
      <c r="C12" s="43" t="s">
        <v>1</v>
      </c>
      <c r="D12" s="44">
        <v>3533</v>
      </c>
      <c r="E12" s="68">
        <f t="shared" ref="E12:E36" si="1">D12/$D$36</f>
        <v>2.9131417074819834E-2</v>
      </c>
      <c r="F12" s="61" t="s">
        <v>21</v>
      </c>
      <c r="G12" s="78">
        <f>ROUND($M12*G$11,)</f>
        <v>2</v>
      </c>
      <c r="H12" s="78">
        <f t="shared" ref="H12:K35" si="2">ROUND($M12*H$11,0)</f>
        <v>0</v>
      </c>
      <c r="I12" s="78">
        <f t="shared" si="2"/>
        <v>4</v>
      </c>
      <c r="J12" s="78">
        <f t="shared" si="2"/>
        <v>2</v>
      </c>
      <c r="K12" s="78">
        <f t="shared" si="2"/>
        <v>5</v>
      </c>
      <c r="L12" s="78">
        <f>SUM(G12:K12)</f>
        <v>13</v>
      </c>
      <c r="M12" s="79">
        <f>ROUND($D$2*E12,0)</f>
        <v>13</v>
      </c>
      <c r="N12" s="80">
        <f t="shared" ref="N12:R20" si="3">ROUND($T12*N$11,0)</f>
        <v>2</v>
      </c>
      <c r="O12" s="80">
        <f t="shared" si="3"/>
        <v>0</v>
      </c>
      <c r="P12" s="80">
        <f t="shared" si="3"/>
        <v>4</v>
      </c>
      <c r="Q12" s="80">
        <f t="shared" si="3"/>
        <v>2</v>
      </c>
      <c r="R12" s="80">
        <f t="shared" si="3"/>
        <v>5</v>
      </c>
      <c r="S12" s="77">
        <f t="shared" ref="S12:S13" si="4">SUM(N12:R12)</f>
        <v>13</v>
      </c>
      <c r="T12" s="21">
        <f>ROUND(IF(F12="B",M12*(1+$D$7),IF(F12="A",M12*(1+$D$6),IF(F12="C",M12*(1+$D$8)))),0)</f>
        <v>13</v>
      </c>
      <c r="U12" s="5">
        <f>D12/S12</f>
        <v>271.76923076923077</v>
      </c>
    </row>
    <row r="13" spans="3:21" ht="15.75" x14ac:dyDescent="0.25">
      <c r="C13" s="43" t="s">
        <v>43</v>
      </c>
      <c r="D13" s="44">
        <v>4201</v>
      </c>
      <c r="E13" s="68">
        <f t="shared" si="1"/>
        <v>3.4639423473342236E-2</v>
      </c>
      <c r="F13" s="61" t="s">
        <v>22</v>
      </c>
      <c r="G13" s="78">
        <f t="shared" ref="G13:G35" si="5">ROUND($M13*G$11,)</f>
        <v>2</v>
      </c>
      <c r="H13" s="78">
        <f t="shared" si="2"/>
        <v>0</v>
      </c>
      <c r="I13" s="78">
        <f t="shared" si="2"/>
        <v>4</v>
      </c>
      <c r="J13" s="78">
        <f t="shared" si="2"/>
        <v>2</v>
      </c>
      <c r="K13" s="78">
        <f t="shared" si="2"/>
        <v>6</v>
      </c>
      <c r="L13" s="78">
        <f t="shared" ref="L13:L35" si="6">SUM(G13:K13)</f>
        <v>14</v>
      </c>
      <c r="M13" s="79">
        <f t="shared" ref="M13:M35" si="7">ROUND($D$2*E13,0)</f>
        <v>15</v>
      </c>
      <c r="N13" s="80">
        <f t="shared" si="3"/>
        <v>1</v>
      </c>
      <c r="O13" s="80">
        <f t="shared" si="3"/>
        <v>0</v>
      </c>
      <c r="P13" s="80">
        <f t="shared" si="3"/>
        <v>2</v>
      </c>
      <c r="Q13" s="80">
        <f t="shared" si="3"/>
        <v>1</v>
      </c>
      <c r="R13" s="80">
        <f t="shared" si="3"/>
        <v>4</v>
      </c>
      <c r="S13" s="77">
        <f t="shared" si="4"/>
        <v>8</v>
      </c>
      <c r="T13" s="21">
        <f>ROUND(IF(F13="B",M13*(1+$D$7),IF(F13="A",M13*(1+$D$6),IF(F13="C",M13*(1+$D$8)))),0)</f>
        <v>9</v>
      </c>
      <c r="U13" s="5">
        <f>D13/S13</f>
        <v>525.125</v>
      </c>
    </row>
    <row r="14" spans="3:21" ht="15.75" x14ac:dyDescent="0.25">
      <c r="C14" s="43" t="s">
        <v>2</v>
      </c>
      <c r="D14" s="44">
        <v>2019</v>
      </c>
      <c r="E14" s="68">
        <f t="shared" si="1"/>
        <v>1.6647701973977143E-2</v>
      </c>
      <c r="F14" s="61" t="s">
        <v>21</v>
      </c>
      <c r="G14" s="78">
        <f t="shared" si="5"/>
        <v>1</v>
      </c>
      <c r="H14" s="78">
        <f t="shared" si="2"/>
        <v>0</v>
      </c>
      <c r="I14" s="78">
        <f t="shared" si="2"/>
        <v>2</v>
      </c>
      <c r="J14" s="78">
        <f t="shared" si="2"/>
        <v>1</v>
      </c>
      <c r="K14" s="78">
        <f t="shared" si="2"/>
        <v>3</v>
      </c>
      <c r="L14" s="78">
        <f t="shared" si="6"/>
        <v>7</v>
      </c>
      <c r="M14" s="79">
        <f t="shared" si="7"/>
        <v>7</v>
      </c>
      <c r="N14" s="80">
        <f t="shared" si="3"/>
        <v>1</v>
      </c>
      <c r="O14" s="80">
        <f t="shared" si="3"/>
        <v>0</v>
      </c>
      <c r="P14" s="80">
        <f t="shared" si="3"/>
        <v>2</v>
      </c>
      <c r="Q14" s="80">
        <f t="shared" si="3"/>
        <v>1</v>
      </c>
      <c r="R14" s="80">
        <f t="shared" si="3"/>
        <v>3</v>
      </c>
      <c r="S14" s="77">
        <f>SUM(N14:R14)</f>
        <v>7</v>
      </c>
      <c r="T14" s="21">
        <f t="shared" ref="T14:T35" si="8">ROUND(IF(F14="B",M14*(1+$D$7),IF(F14="A",M14*(1+$D$6),IF(F14="C",M14*(1+$D$8)))),0)</f>
        <v>7</v>
      </c>
      <c r="U14" s="5">
        <f t="shared" ref="U14:U36" si="9">D14/S14</f>
        <v>288.42857142857144</v>
      </c>
    </row>
    <row r="15" spans="3:21" ht="15.75" x14ac:dyDescent="0.25">
      <c r="C15" s="45" t="s">
        <v>3</v>
      </c>
      <c r="D15" s="46">
        <v>6677</v>
      </c>
      <c r="E15" s="68">
        <f t="shared" si="1"/>
        <v>5.5055327429542042E-2</v>
      </c>
      <c r="F15" s="61" t="s">
        <v>20</v>
      </c>
      <c r="G15" s="78">
        <f t="shared" si="5"/>
        <v>4</v>
      </c>
      <c r="H15" s="78">
        <f t="shared" si="2"/>
        <v>1</v>
      </c>
      <c r="I15" s="78">
        <f t="shared" si="2"/>
        <v>6</v>
      </c>
      <c r="J15" s="78">
        <f t="shared" si="2"/>
        <v>4</v>
      </c>
      <c r="K15" s="78">
        <f t="shared" si="2"/>
        <v>10</v>
      </c>
      <c r="L15" s="78">
        <f t="shared" si="6"/>
        <v>25</v>
      </c>
      <c r="M15" s="79">
        <f>ROUND($D$2*E15,0)</f>
        <v>24</v>
      </c>
      <c r="N15" s="80">
        <f t="shared" si="3"/>
        <v>6</v>
      </c>
      <c r="O15" s="80">
        <f t="shared" si="3"/>
        <v>1</v>
      </c>
      <c r="P15" s="80">
        <f t="shared" si="3"/>
        <v>11</v>
      </c>
      <c r="Q15" s="80">
        <f t="shared" si="3"/>
        <v>6</v>
      </c>
      <c r="R15" s="80">
        <f t="shared" si="3"/>
        <v>16</v>
      </c>
      <c r="S15" s="77">
        <f t="shared" ref="S15:S35" si="10">SUM(N15:R15)</f>
        <v>40</v>
      </c>
      <c r="T15" s="21">
        <f t="shared" si="8"/>
        <v>41</v>
      </c>
      <c r="U15" s="5">
        <f t="shared" si="9"/>
        <v>166.92500000000001</v>
      </c>
    </row>
    <row r="16" spans="3:21" ht="15.75" x14ac:dyDescent="0.25">
      <c r="C16" s="45" t="s">
        <v>4</v>
      </c>
      <c r="D16" s="46">
        <v>8479</v>
      </c>
      <c r="E16" s="68">
        <f t="shared" si="1"/>
        <v>6.9913751875855468E-2</v>
      </c>
      <c r="F16" s="61" t="s">
        <v>20</v>
      </c>
      <c r="G16" s="78">
        <f t="shared" si="5"/>
        <v>5</v>
      </c>
      <c r="H16" s="78">
        <f t="shared" si="2"/>
        <v>1</v>
      </c>
      <c r="I16" s="78">
        <f t="shared" si="2"/>
        <v>8</v>
      </c>
      <c r="J16" s="78">
        <f t="shared" si="2"/>
        <v>5</v>
      </c>
      <c r="K16" s="78">
        <f t="shared" si="2"/>
        <v>12</v>
      </c>
      <c r="L16" s="78">
        <f t="shared" si="6"/>
        <v>31</v>
      </c>
      <c r="M16" s="79">
        <f t="shared" si="7"/>
        <v>31</v>
      </c>
      <c r="N16" s="80">
        <f t="shared" si="3"/>
        <v>8</v>
      </c>
      <c r="O16" s="80">
        <f t="shared" si="3"/>
        <v>2</v>
      </c>
      <c r="P16" s="80">
        <f t="shared" si="3"/>
        <v>14</v>
      </c>
      <c r="Q16" s="80">
        <f t="shared" si="3"/>
        <v>8</v>
      </c>
      <c r="R16" s="80">
        <f t="shared" si="3"/>
        <v>21</v>
      </c>
      <c r="S16" s="77">
        <f t="shared" si="10"/>
        <v>53</v>
      </c>
      <c r="T16" s="21">
        <f t="shared" si="8"/>
        <v>53</v>
      </c>
      <c r="U16" s="5">
        <f t="shared" si="9"/>
        <v>159.98113207547169</v>
      </c>
    </row>
    <row r="17" spans="3:21" ht="15.75" x14ac:dyDescent="0.25">
      <c r="C17" s="43" t="s">
        <v>5</v>
      </c>
      <c r="D17" s="44">
        <v>6242</v>
      </c>
      <c r="E17" s="68">
        <f t="shared" si="1"/>
        <v>5.1468526855653951E-2</v>
      </c>
      <c r="F17" s="61" t="s">
        <v>21</v>
      </c>
      <c r="G17" s="78">
        <f t="shared" si="5"/>
        <v>3</v>
      </c>
      <c r="H17" s="78">
        <f t="shared" si="2"/>
        <v>1</v>
      </c>
      <c r="I17" s="78">
        <f t="shared" si="2"/>
        <v>6</v>
      </c>
      <c r="J17" s="78">
        <f t="shared" si="2"/>
        <v>3</v>
      </c>
      <c r="K17" s="78">
        <f t="shared" si="2"/>
        <v>9</v>
      </c>
      <c r="L17" s="78">
        <f t="shared" si="6"/>
        <v>22</v>
      </c>
      <c r="M17" s="79">
        <f t="shared" si="7"/>
        <v>23</v>
      </c>
      <c r="N17" s="80">
        <f t="shared" si="3"/>
        <v>3</v>
      </c>
      <c r="O17" s="80">
        <f t="shared" si="3"/>
        <v>1</v>
      </c>
      <c r="P17" s="80">
        <f t="shared" si="3"/>
        <v>6</v>
      </c>
      <c r="Q17" s="80">
        <f t="shared" si="3"/>
        <v>3</v>
      </c>
      <c r="R17" s="80">
        <f t="shared" si="3"/>
        <v>9</v>
      </c>
      <c r="S17" s="77">
        <f t="shared" si="10"/>
        <v>22</v>
      </c>
      <c r="T17" s="21">
        <f t="shared" si="8"/>
        <v>23</v>
      </c>
      <c r="U17" s="5">
        <f t="shared" si="9"/>
        <v>283.72727272727275</v>
      </c>
    </row>
    <row r="18" spans="3:21" ht="15.75" x14ac:dyDescent="0.25">
      <c r="C18" s="43" t="s">
        <v>6</v>
      </c>
      <c r="D18" s="44">
        <v>6762</v>
      </c>
      <c r="E18" s="68">
        <f t="shared" si="1"/>
        <v>5.575619650719834E-2</v>
      </c>
      <c r="F18" s="61" t="s">
        <v>22</v>
      </c>
      <c r="G18" s="78">
        <f t="shared" si="5"/>
        <v>4</v>
      </c>
      <c r="H18" s="78">
        <f t="shared" si="2"/>
        <v>1</v>
      </c>
      <c r="I18" s="78">
        <f t="shared" si="2"/>
        <v>7</v>
      </c>
      <c r="J18" s="78">
        <f t="shared" si="2"/>
        <v>4</v>
      </c>
      <c r="K18" s="78">
        <f t="shared" si="2"/>
        <v>10</v>
      </c>
      <c r="L18" s="78">
        <f t="shared" si="6"/>
        <v>26</v>
      </c>
      <c r="M18" s="79">
        <f t="shared" si="7"/>
        <v>25</v>
      </c>
      <c r="N18" s="80">
        <f t="shared" si="3"/>
        <v>2</v>
      </c>
      <c r="O18" s="80">
        <f t="shared" si="3"/>
        <v>0</v>
      </c>
      <c r="P18" s="80">
        <f t="shared" si="3"/>
        <v>4</v>
      </c>
      <c r="Q18" s="80">
        <f t="shared" si="3"/>
        <v>2</v>
      </c>
      <c r="R18" s="80">
        <f t="shared" si="3"/>
        <v>6</v>
      </c>
      <c r="S18" s="77">
        <f t="shared" si="10"/>
        <v>14</v>
      </c>
      <c r="T18" s="21">
        <f t="shared" si="8"/>
        <v>15</v>
      </c>
      <c r="U18" s="5">
        <f t="shared" si="9"/>
        <v>483</v>
      </c>
    </row>
    <row r="19" spans="3:21" ht="15.75" x14ac:dyDescent="0.25">
      <c r="C19" s="43" t="s">
        <v>7</v>
      </c>
      <c r="D19" s="47">
        <v>4543</v>
      </c>
      <c r="E19" s="68">
        <f t="shared" si="1"/>
        <v>3.7459390821088741E-2</v>
      </c>
      <c r="F19" s="61" t="s">
        <v>20</v>
      </c>
      <c r="G19" s="81">
        <f t="shared" si="5"/>
        <v>3</v>
      </c>
      <c r="H19" s="78">
        <f t="shared" si="2"/>
        <v>1</v>
      </c>
      <c r="I19" s="78">
        <f t="shared" si="2"/>
        <v>5</v>
      </c>
      <c r="J19" s="78">
        <f t="shared" si="2"/>
        <v>3</v>
      </c>
      <c r="K19" s="78">
        <f t="shared" si="2"/>
        <v>7</v>
      </c>
      <c r="L19" s="78">
        <f t="shared" si="6"/>
        <v>19</v>
      </c>
      <c r="M19" s="79">
        <f t="shared" si="7"/>
        <v>17</v>
      </c>
      <c r="N19" s="80">
        <f t="shared" si="3"/>
        <v>4</v>
      </c>
      <c r="O19" s="80">
        <f t="shared" si="3"/>
        <v>1</v>
      </c>
      <c r="P19" s="80">
        <f t="shared" si="3"/>
        <v>8</v>
      </c>
      <c r="Q19" s="80">
        <f t="shared" si="3"/>
        <v>4</v>
      </c>
      <c r="R19" s="80">
        <f t="shared" si="3"/>
        <v>12</v>
      </c>
      <c r="S19" s="77">
        <f t="shared" si="10"/>
        <v>29</v>
      </c>
      <c r="T19" s="21">
        <f t="shared" si="8"/>
        <v>29</v>
      </c>
      <c r="U19" s="5">
        <f t="shared" si="9"/>
        <v>156.65517241379311</v>
      </c>
    </row>
    <row r="20" spans="3:21" ht="15.75" x14ac:dyDescent="0.25">
      <c r="C20" s="45" t="s">
        <v>8</v>
      </c>
      <c r="D20" s="46">
        <v>2755</v>
      </c>
      <c r="E20" s="68">
        <f t="shared" si="1"/>
        <v>2.2716403634624582E-2</v>
      </c>
      <c r="F20" s="61" t="s">
        <v>20</v>
      </c>
      <c r="G20" s="81">
        <f t="shared" si="5"/>
        <v>2</v>
      </c>
      <c r="H20" s="78">
        <f t="shared" si="2"/>
        <v>0</v>
      </c>
      <c r="I20" s="78">
        <f t="shared" si="2"/>
        <v>3</v>
      </c>
      <c r="J20" s="78">
        <f t="shared" si="2"/>
        <v>2</v>
      </c>
      <c r="K20" s="78">
        <f t="shared" si="2"/>
        <v>4</v>
      </c>
      <c r="L20" s="78">
        <f t="shared" si="6"/>
        <v>11</v>
      </c>
      <c r="M20" s="79">
        <f t="shared" si="7"/>
        <v>10</v>
      </c>
      <c r="N20" s="80">
        <f t="shared" si="3"/>
        <v>3</v>
      </c>
      <c r="O20" s="80">
        <f t="shared" si="3"/>
        <v>1</v>
      </c>
      <c r="P20" s="80">
        <f t="shared" si="3"/>
        <v>5</v>
      </c>
      <c r="Q20" s="80">
        <f t="shared" si="3"/>
        <v>3</v>
      </c>
      <c r="R20" s="80">
        <f t="shared" si="3"/>
        <v>7</v>
      </c>
      <c r="S20" s="77">
        <f t="shared" si="10"/>
        <v>19</v>
      </c>
      <c r="T20" s="21">
        <f t="shared" si="8"/>
        <v>17</v>
      </c>
      <c r="U20" s="5">
        <f t="shared" si="9"/>
        <v>145</v>
      </c>
    </row>
    <row r="21" spans="3:21" ht="15.75" x14ac:dyDescent="0.25">
      <c r="C21" s="45" t="s">
        <v>9</v>
      </c>
      <c r="D21" s="46">
        <v>8930</v>
      </c>
      <c r="E21" s="68">
        <f t="shared" si="1"/>
        <v>7.3632480746714163E-2</v>
      </c>
      <c r="F21" s="61" t="s">
        <v>20</v>
      </c>
      <c r="G21" s="81">
        <f t="shared" si="5"/>
        <v>5</v>
      </c>
      <c r="H21" s="78">
        <f t="shared" si="2"/>
        <v>1</v>
      </c>
      <c r="I21" s="78">
        <f t="shared" si="2"/>
        <v>9</v>
      </c>
      <c r="J21" s="78">
        <f t="shared" si="2"/>
        <v>5</v>
      </c>
      <c r="K21" s="78">
        <f t="shared" si="2"/>
        <v>13</v>
      </c>
      <c r="L21" s="78">
        <f t="shared" si="6"/>
        <v>33</v>
      </c>
      <c r="M21" s="79">
        <f t="shared" si="7"/>
        <v>33</v>
      </c>
      <c r="N21" s="80">
        <f t="shared" ref="N21:R35" si="11">ROUND($T21*N$11,0)</f>
        <v>8</v>
      </c>
      <c r="O21" s="80">
        <f t="shared" si="11"/>
        <v>2</v>
      </c>
      <c r="P21" s="80">
        <f t="shared" si="11"/>
        <v>15</v>
      </c>
      <c r="Q21" s="80">
        <f t="shared" si="11"/>
        <v>8</v>
      </c>
      <c r="R21" s="80">
        <f t="shared" si="11"/>
        <v>22</v>
      </c>
      <c r="S21" s="77">
        <f t="shared" si="10"/>
        <v>55</v>
      </c>
      <c r="T21" s="21">
        <f t="shared" si="8"/>
        <v>56</v>
      </c>
      <c r="U21" s="5">
        <f t="shared" si="9"/>
        <v>162.36363636363637</v>
      </c>
    </row>
    <row r="22" spans="3:21" ht="15.75" x14ac:dyDescent="0.25">
      <c r="C22" s="45" t="s">
        <v>10</v>
      </c>
      <c r="D22" s="46">
        <v>6147</v>
      </c>
      <c r="E22" s="68">
        <f t="shared" si="1"/>
        <v>5.0685202592391038E-2</v>
      </c>
      <c r="F22" s="61" t="s">
        <v>20</v>
      </c>
      <c r="G22" s="81">
        <f t="shared" si="5"/>
        <v>3</v>
      </c>
      <c r="H22" s="78">
        <f t="shared" si="2"/>
        <v>1</v>
      </c>
      <c r="I22" s="78">
        <f t="shared" si="2"/>
        <v>6</v>
      </c>
      <c r="J22" s="78">
        <f t="shared" si="2"/>
        <v>3</v>
      </c>
      <c r="K22" s="78">
        <f t="shared" si="2"/>
        <v>9</v>
      </c>
      <c r="L22" s="78">
        <f t="shared" si="6"/>
        <v>22</v>
      </c>
      <c r="M22" s="79">
        <f t="shared" si="7"/>
        <v>23</v>
      </c>
      <c r="N22" s="80">
        <f t="shared" si="11"/>
        <v>6</v>
      </c>
      <c r="O22" s="80">
        <f t="shared" si="11"/>
        <v>1</v>
      </c>
      <c r="P22" s="80">
        <f t="shared" si="11"/>
        <v>11</v>
      </c>
      <c r="Q22" s="80">
        <f t="shared" si="11"/>
        <v>6</v>
      </c>
      <c r="R22" s="80">
        <f t="shared" si="11"/>
        <v>16</v>
      </c>
      <c r="S22" s="77">
        <f t="shared" si="10"/>
        <v>40</v>
      </c>
      <c r="T22" s="21">
        <f t="shared" si="8"/>
        <v>39</v>
      </c>
      <c r="U22" s="5">
        <f t="shared" si="9"/>
        <v>153.67500000000001</v>
      </c>
    </row>
    <row r="23" spans="3:21" ht="15.75" x14ac:dyDescent="0.25">
      <c r="C23" s="43" t="s">
        <v>11</v>
      </c>
      <c r="D23" s="44">
        <v>4437</v>
      </c>
      <c r="E23" s="68">
        <f t="shared" si="1"/>
        <v>3.6585365853658534E-2</v>
      </c>
      <c r="F23" s="61" t="s">
        <v>21</v>
      </c>
      <c r="G23" s="81">
        <f t="shared" si="5"/>
        <v>2</v>
      </c>
      <c r="H23" s="78">
        <f t="shared" si="2"/>
        <v>0</v>
      </c>
      <c r="I23" s="78">
        <f t="shared" si="2"/>
        <v>4</v>
      </c>
      <c r="J23" s="78">
        <f t="shared" si="2"/>
        <v>2</v>
      </c>
      <c r="K23" s="78">
        <f t="shared" si="2"/>
        <v>6</v>
      </c>
      <c r="L23" s="78">
        <f t="shared" si="6"/>
        <v>14</v>
      </c>
      <c r="M23" s="79">
        <f t="shared" si="7"/>
        <v>16</v>
      </c>
      <c r="N23" s="80">
        <f t="shared" si="11"/>
        <v>2</v>
      </c>
      <c r="O23" s="80">
        <f t="shared" si="11"/>
        <v>0</v>
      </c>
      <c r="P23" s="80">
        <f t="shared" si="11"/>
        <v>4</v>
      </c>
      <c r="Q23" s="80">
        <f t="shared" si="11"/>
        <v>2</v>
      </c>
      <c r="R23" s="80">
        <f t="shared" si="11"/>
        <v>6</v>
      </c>
      <c r="S23" s="77">
        <f t="shared" si="10"/>
        <v>14</v>
      </c>
      <c r="T23" s="21">
        <f t="shared" si="8"/>
        <v>16</v>
      </c>
      <c r="U23" s="5">
        <f t="shared" si="9"/>
        <v>316.92857142857144</v>
      </c>
    </row>
    <row r="24" spans="3:21" ht="15.75" x14ac:dyDescent="0.25">
      <c r="C24" s="43" t="s">
        <v>12</v>
      </c>
      <c r="D24" s="44">
        <v>2667</v>
      </c>
      <c r="E24" s="68">
        <f t="shared" si="1"/>
        <v>2.19907980012863E-2</v>
      </c>
      <c r="F24" s="61" t="s">
        <v>21</v>
      </c>
      <c r="G24" s="81">
        <f t="shared" si="5"/>
        <v>2</v>
      </c>
      <c r="H24" s="78">
        <f t="shared" si="2"/>
        <v>0</v>
      </c>
      <c r="I24" s="78">
        <f t="shared" si="2"/>
        <v>3</v>
      </c>
      <c r="J24" s="78">
        <f t="shared" si="2"/>
        <v>2</v>
      </c>
      <c r="K24" s="78">
        <f t="shared" si="2"/>
        <v>4</v>
      </c>
      <c r="L24" s="78">
        <f t="shared" si="6"/>
        <v>11</v>
      </c>
      <c r="M24" s="79">
        <f t="shared" si="7"/>
        <v>10</v>
      </c>
      <c r="N24" s="80">
        <f t="shared" si="11"/>
        <v>2</v>
      </c>
      <c r="O24" s="80">
        <f t="shared" si="11"/>
        <v>0</v>
      </c>
      <c r="P24" s="80">
        <f t="shared" si="11"/>
        <v>3</v>
      </c>
      <c r="Q24" s="80">
        <f t="shared" si="11"/>
        <v>2</v>
      </c>
      <c r="R24" s="80">
        <f t="shared" si="11"/>
        <v>4</v>
      </c>
      <c r="S24" s="77">
        <f t="shared" si="10"/>
        <v>11</v>
      </c>
      <c r="T24" s="21">
        <f t="shared" si="8"/>
        <v>10</v>
      </c>
      <c r="U24" s="5">
        <f t="shared" si="9"/>
        <v>242.45454545454547</v>
      </c>
    </row>
    <row r="25" spans="3:21" ht="15.75" x14ac:dyDescent="0.25">
      <c r="C25" s="45" t="s">
        <v>13</v>
      </c>
      <c r="D25" s="46">
        <v>5399</v>
      </c>
      <c r="E25" s="68">
        <f t="shared" si="1"/>
        <v>4.4517554709015653E-2</v>
      </c>
      <c r="F25" s="61" t="s">
        <v>21</v>
      </c>
      <c r="G25" s="81">
        <f t="shared" si="5"/>
        <v>3</v>
      </c>
      <c r="H25" s="78">
        <f t="shared" si="2"/>
        <v>1</v>
      </c>
      <c r="I25" s="78">
        <f t="shared" si="2"/>
        <v>5</v>
      </c>
      <c r="J25" s="78">
        <f t="shared" si="2"/>
        <v>3</v>
      </c>
      <c r="K25" s="78">
        <f t="shared" si="2"/>
        <v>8</v>
      </c>
      <c r="L25" s="78">
        <f t="shared" si="6"/>
        <v>20</v>
      </c>
      <c r="M25" s="79">
        <f t="shared" si="7"/>
        <v>20</v>
      </c>
      <c r="N25" s="80">
        <f t="shared" si="11"/>
        <v>3</v>
      </c>
      <c r="O25" s="80">
        <f t="shared" si="11"/>
        <v>1</v>
      </c>
      <c r="P25" s="80">
        <f t="shared" si="11"/>
        <v>5</v>
      </c>
      <c r="Q25" s="80">
        <f t="shared" si="11"/>
        <v>3</v>
      </c>
      <c r="R25" s="80">
        <f t="shared" si="11"/>
        <v>8</v>
      </c>
      <c r="S25" s="77">
        <f>SUM(N25:R25)</f>
        <v>20</v>
      </c>
      <c r="T25" s="21">
        <f t="shared" si="8"/>
        <v>20</v>
      </c>
      <c r="U25" s="5">
        <f t="shared" si="9"/>
        <v>269.95</v>
      </c>
    </row>
    <row r="26" spans="3:21" ht="15.75" x14ac:dyDescent="0.25">
      <c r="C26" s="43" t="s">
        <v>41</v>
      </c>
      <c r="D26" s="44">
        <v>3107</v>
      </c>
      <c r="E26" s="68">
        <f t="shared" si="1"/>
        <v>2.5618826167977705E-2</v>
      </c>
      <c r="F26" s="61" t="s">
        <v>21</v>
      </c>
      <c r="G26" s="81">
        <f t="shared" si="5"/>
        <v>2</v>
      </c>
      <c r="H26" s="78">
        <f t="shared" si="2"/>
        <v>0</v>
      </c>
      <c r="I26" s="78">
        <f t="shared" si="2"/>
        <v>3</v>
      </c>
      <c r="J26" s="78">
        <f t="shared" si="2"/>
        <v>2</v>
      </c>
      <c r="K26" s="78">
        <f t="shared" si="2"/>
        <v>4</v>
      </c>
      <c r="L26" s="78">
        <f t="shared" si="6"/>
        <v>11</v>
      </c>
      <c r="M26" s="79">
        <f t="shared" si="7"/>
        <v>11</v>
      </c>
      <c r="N26" s="80">
        <f t="shared" si="11"/>
        <v>2</v>
      </c>
      <c r="O26" s="80">
        <f t="shared" si="11"/>
        <v>0</v>
      </c>
      <c r="P26" s="80">
        <f t="shared" si="11"/>
        <v>3</v>
      </c>
      <c r="Q26" s="80">
        <f t="shared" si="11"/>
        <v>2</v>
      </c>
      <c r="R26" s="80">
        <f t="shared" si="11"/>
        <v>4</v>
      </c>
      <c r="S26" s="77">
        <f t="shared" si="10"/>
        <v>11</v>
      </c>
      <c r="T26" s="21">
        <f t="shared" si="8"/>
        <v>11</v>
      </c>
      <c r="U26" s="5">
        <f t="shared" si="9"/>
        <v>282.45454545454544</v>
      </c>
    </row>
    <row r="27" spans="3:21" ht="15.75" x14ac:dyDescent="0.25">
      <c r="C27" s="43" t="s">
        <v>42</v>
      </c>
      <c r="D27" s="44">
        <v>2914</v>
      </c>
      <c r="E27" s="68">
        <f t="shared" si="1"/>
        <v>2.4027441085769884E-2</v>
      </c>
      <c r="F27" s="61" t="s">
        <v>21</v>
      </c>
      <c r="G27" s="81">
        <f t="shared" si="5"/>
        <v>2</v>
      </c>
      <c r="H27" s="78">
        <f t="shared" si="2"/>
        <v>0</v>
      </c>
      <c r="I27" s="78">
        <f t="shared" si="2"/>
        <v>3</v>
      </c>
      <c r="J27" s="78">
        <f t="shared" si="2"/>
        <v>2</v>
      </c>
      <c r="K27" s="78">
        <f t="shared" si="2"/>
        <v>4</v>
      </c>
      <c r="L27" s="78">
        <f t="shared" ref="L27" si="12">SUM(G27:K27)</f>
        <v>11</v>
      </c>
      <c r="M27" s="79">
        <f t="shared" ref="M27" si="13">ROUND($D$2*E27,0)</f>
        <v>11</v>
      </c>
      <c r="N27" s="80">
        <f t="shared" si="11"/>
        <v>2</v>
      </c>
      <c r="O27" s="80">
        <f t="shared" si="11"/>
        <v>0</v>
      </c>
      <c r="P27" s="80">
        <f t="shared" si="11"/>
        <v>3</v>
      </c>
      <c r="Q27" s="80">
        <f t="shared" si="11"/>
        <v>2</v>
      </c>
      <c r="R27" s="80">
        <f t="shared" si="11"/>
        <v>4</v>
      </c>
      <c r="S27" s="77">
        <f t="shared" ref="S27" si="14">SUM(N27:R27)</f>
        <v>11</v>
      </c>
      <c r="T27" s="21">
        <f t="shared" ref="T27" si="15">ROUND(IF(F27="B",M27*(1+$D$7),IF(F27="A",M27*(1+$D$6),IF(F27="C",M27*(1+$D$8)))),0)</f>
        <v>11</v>
      </c>
      <c r="U27" s="5">
        <f t="shared" si="9"/>
        <v>264.90909090909093</v>
      </c>
    </row>
    <row r="28" spans="3:21" ht="15.75" x14ac:dyDescent="0.25">
      <c r="C28" s="45" t="s">
        <v>14</v>
      </c>
      <c r="D28" s="46">
        <v>8818</v>
      </c>
      <c r="E28" s="68">
        <f t="shared" si="1"/>
        <v>7.2708982667919989E-2</v>
      </c>
      <c r="F28" s="61" t="s">
        <v>20</v>
      </c>
      <c r="G28" s="81">
        <f t="shared" si="5"/>
        <v>5</v>
      </c>
      <c r="H28" s="78">
        <f t="shared" si="2"/>
        <v>1</v>
      </c>
      <c r="I28" s="78">
        <f t="shared" si="2"/>
        <v>9</v>
      </c>
      <c r="J28" s="78">
        <f t="shared" si="2"/>
        <v>5</v>
      </c>
      <c r="K28" s="78">
        <f t="shared" si="2"/>
        <v>13</v>
      </c>
      <c r="L28" s="78">
        <f t="shared" si="6"/>
        <v>33</v>
      </c>
      <c r="M28" s="79">
        <f t="shared" si="7"/>
        <v>32</v>
      </c>
      <c r="N28" s="80">
        <f t="shared" si="11"/>
        <v>8</v>
      </c>
      <c r="O28" s="80">
        <f t="shared" si="11"/>
        <v>2</v>
      </c>
      <c r="P28" s="80">
        <f t="shared" si="11"/>
        <v>15</v>
      </c>
      <c r="Q28" s="80">
        <f t="shared" si="11"/>
        <v>8</v>
      </c>
      <c r="R28" s="80">
        <f t="shared" si="11"/>
        <v>22</v>
      </c>
      <c r="S28" s="77">
        <f t="shared" si="10"/>
        <v>55</v>
      </c>
      <c r="T28" s="21">
        <f t="shared" si="8"/>
        <v>54</v>
      </c>
      <c r="U28" s="5">
        <f t="shared" si="9"/>
        <v>160.32727272727271</v>
      </c>
    </row>
    <row r="29" spans="3:21" ht="15.75" x14ac:dyDescent="0.25">
      <c r="C29" s="43" t="s">
        <v>15</v>
      </c>
      <c r="D29" s="46">
        <v>7932</v>
      </c>
      <c r="E29" s="68">
        <f t="shared" si="1"/>
        <v>6.5403453223173202E-2</v>
      </c>
      <c r="F29" s="61" t="s">
        <v>20</v>
      </c>
      <c r="G29" s="81">
        <f t="shared" si="5"/>
        <v>4</v>
      </c>
      <c r="H29" s="78">
        <f t="shared" si="2"/>
        <v>1</v>
      </c>
      <c r="I29" s="78">
        <f t="shared" si="2"/>
        <v>8</v>
      </c>
      <c r="J29" s="78">
        <f t="shared" si="2"/>
        <v>4</v>
      </c>
      <c r="K29" s="78">
        <f t="shared" si="2"/>
        <v>12</v>
      </c>
      <c r="L29" s="78">
        <f t="shared" si="6"/>
        <v>29</v>
      </c>
      <c r="M29" s="79">
        <f t="shared" si="7"/>
        <v>29</v>
      </c>
      <c r="N29" s="80">
        <f t="shared" si="11"/>
        <v>7</v>
      </c>
      <c r="O29" s="80">
        <f t="shared" si="11"/>
        <v>1</v>
      </c>
      <c r="P29" s="80">
        <f t="shared" si="11"/>
        <v>13</v>
      </c>
      <c r="Q29" s="80">
        <f t="shared" si="11"/>
        <v>7</v>
      </c>
      <c r="R29" s="80">
        <f t="shared" si="11"/>
        <v>20</v>
      </c>
      <c r="S29" s="77">
        <f t="shared" si="10"/>
        <v>48</v>
      </c>
      <c r="T29" s="21">
        <f t="shared" si="8"/>
        <v>49</v>
      </c>
      <c r="U29" s="5">
        <f t="shared" si="9"/>
        <v>165.25</v>
      </c>
    </row>
    <row r="30" spans="3:21" ht="15.75" x14ac:dyDescent="0.25">
      <c r="C30" s="43" t="s">
        <v>16</v>
      </c>
      <c r="D30" s="44">
        <v>4916</v>
      </c>
      <c r="E30" s="68">
        <f t="shared" si="1"/>
        <v>4.053496924421577E-2</v>
      </c>
      <c r="F30" s="61" t="s">
        <v>22</v>
      </c>
      <c r="G30" s="81">
        <f t="shared" si="5"/>
        <v>3</v>
      </c>
      <c r="H30" s="78">
        <f t="shared" si="2"/>
        <v>1</v>
      </c>
      <c r="I30" s="78">
        <f t="shared" si="2"/>
        <v>5</v>
      </c>
      <c r="J30" s="78">
        <f t="shared" si="2"/>
        <v>3</v>
      </c>
      <c r="K30" s="78">
        <f t="shared" si="2"/>
        <v>7</v>
      </c>
      <c r="L30" s="78">
        <f t="shared" si="6"/>
        <v>19</v>
      </c>
      <c r="M30" s="79">
        <f t="shared" si="7"/>
        <v>18</v>
      </c>
      <c r="N30" s="80">
        <f t="shared" si="11"/>
        <v>2</v>
      </c>
      <c r="O30" s="80">
        <f t="shared" si="11"/>
        <v>0</v>
      </c>
      <c r="P30" s="80">
        <f t="shared" si="11"/>
        <v>3</v>
      </c>
      <c r="Q30" s="80">
        <f t="shared" si="11"/>
        <v>2</v>
      </c>
      <c r="R30" s="80">
        <f t="shared" si="11"/>
        <v>4</v>
      </c>
      <c r="S30" s="77">
        <f t="shared" si="10"/>
        <v>11</v>
      </c>
      <c r="T30" s="21">
        <f t="shared" si="8"/>
        <v>11</v>
      </c>
      <c r="U30" s="5">
        <f t="shared" si="9"/>
        <v>446.90909090909093</v>
      </c>
    </row>
    <row r="31" spans="3:21" ht="15.75" x14ac:dyDescent="0.25">
      <c r="C31" s="43" t="s">
        <v>17</v>
      </c>
      <c r="D31" s="44">
        <v>6683</v>
      </c>
      <c r="E31" s="68">
        <f t="shared" si="1"/>
        <v>5.5104800540906017E-2</v>
      </c>
      <c r="F31" s="61" t="s">
        <v>22</v>
      </c>
      <c r="G31" s="81">
        <f t="shared" si="5"/>
        <v>4</v>
      </c>
      <c r="H31" s="78">
        <f t="shared" si="2"/>
        <v>1</v>
      </c>
      <c r="I31" s="78">
        <f t="shared" si="2"/>
        <v>7</v>
      </c>
      <c r="J31" s="78">
        <f t="shared" si="2"/>
        <v>4</v>
      </c>
      <c r="K31" s="78">
        <f t="shared" si="2"/>
        <v>10</v>
      </c>
      <c r="L31" s="78">
        <f t="shared" si="6"/>
        <v>26</v>
      </c>
      <c r="M31" s="79">
        <f t="shared" si="7"/>
        <v>25</v>
      </c>
      <c r="N31" s="80">
        <f t="shared" si="11"/>
        <v>2</v>
      </c>
      <c r="O31" s="80">
        <f t="shared" si="11"/>
        <v>0</v>
      </c>
      <c r="P31" s="80">
        <f t="shared" si="11"/>
        <v>4</v>
      </c>
      <c r="Q31" s="80">
        <f t="shared" si="11"/>
        <v>2</v>
      </c>
      <c r="R31" s="80">
        <f t="shared" si="11"/>
        <v>6</v>
      </c>
      <c r="S31" s="77">
        <f t="shared" si="10"/>
        <v>14</v>
      </c>
      <c r="T31" s="21">
        <f t="shared" si="8"/>
        <v>15</v>
      </c>
      <c r="U31" s="5">
        <f t="shared" si="9"/>
        <v>477.35714285714283</v>
      </c>
    </row>
    <row r="32" spans="3:21" ht="15.75" x14ac:dyDescent="0.25">
      <c r="C32" s="43" t="s">
        <v>44</v>
      </c>
      <c r="D32" s="44">
        <v>2883</v>
      </c>
      <c r="E32" s="68">
        <f t="shared" si="1"/>
        <v>2.3771830010389353E-2</v>
      </c>
      <c r="F32" s="61" t="s">
        <v>22</v>
      </c>
      <c r="G32" s="81">
        <f t="shared" si="5"/>
        <v>2</v>
      </c>
      <c r="H32" s="78">
        <f t="shared" si="2"/>
        <v>0</v>
      </c>
      <c r="I32" s="78">
        <f t="shared" si="2"/>
        <v>3</v>
      </c>
      <c r="J32" s="78">
        <f t="shared" si="2"/>
        <v>2</v>
      </c>
      <c r="K32" s="78">
        <f t="shared" si="2"/>
        <v>4</v>
      </c>
      <c r="L32" s="78">
        <f t="shared" si="6"/>
        <v>11</v>
      </c>
      <c r="M32" s="79">
        <f>ROUND($D$2*E32,0)</f>
        <v>11</v>
      </c>
      <c r="N32" s="80">
        <f t="shared" si="11"/>
        <v>1</v>
      </c>
      <c r="O32" s="80">
        <f t="shared" si="11"/>
        <v>0</v>
      </c>
      <c r="P32" s="80">
        <f t="shared" si="11"/>
        <v>2</v>
      </c>
      <c r="Q32" s="80">
        <f t="shared" si="11"/>
        <v>1</v>
      </c>
      <c r="R32" s="80">
        <f t="shared" si="11"/>
        <v>3</v>
      </c>
      <c r="S32" s="77">
        <f t="shared" si="10"/>
        <v>7</v>
      </c>
      <c r="T32" s="21">
        <f t="shared" si="8"/>
        <v>7</v>
      </c>
      <c r="U32" s="5">
        <f t="shared" si="9"/>
        <v>411.85714285714283</v>
      </c>
    </row>
    <row r="33" spans="3:21" ht="15.75" x14ac:dyDescent="0.25">
      <c r="C33" s="43" t="s">
        <v>45</v>
      </c>
      <c r="D33" s="44">
        <v>680</v>
      </c>
      <c r="E33" s="68">
        <f t="shared" si="1"/>
        <v>5.6069526212503508E-3</v>
      </c>
      <c r="F33" s="61" t="s">
        <v>22</v>
      </c>
      <c r="G33" s="81">
        <f t="shared" si="5"/>
        <v>0</v>
      </c>
      <c r="H33" s="78">
        <f t="shared" si="2"/>
        <v>0</v>
      </c>
      <c r="I33" s="78">
        <f t="shared" si="2"/>
        <v>1</v>
      </c>
      <c r="J33" s="78">
        <f t="shared" si="2"/>
        <v>0</v>
      </c>
      <c r="K33" s="78">
        <f t="shared" si="2"/>
        <v>1</v>
      </c>
      <c r="L33" s="78">
        <f t="shared" si="6"/>
        <v>2</v>
      </c>
      <c r="M33" s="79">
        <f t="shared" si="7"/>
        <v>2</v>
      </c>
      <c r="N33" s="80">
        <f t="shared" si="11"/>
        <v>0</v>
      </c>
      <c r="O33" s="80">
        <f t="shared" si="11"/>
        <v>0</v>
      </c>
      <c r="P33" s="80">
        <f t="shared" si="11"/>
        <v>0</v>
      </c>
      <c r="Q33" s="80">
        <f t="shared" si="11"/>
        <v>0</v>
      </c>
      <c r="R33" s="80">
        <f t="shared" si="11"/>
        <v>0</v>
      </c>
      <c r="S33" s="77">
        <f t="shared" si="10"/>
        <v>0</v>
      </c>
      <c r="T33" s="21">
        <f t="shared" si="8"/>
        <v>1</v>
      </c>
      <c r="U33" s="5" t="e">
        <f t="shared" si="9"/>
        <v>#DIV/0!</v>
      </c>
    </row>
    <row r="34" spans="3:21" ht="15.75" x14ac:dyDescent="0.25">
      <c r="C34" s="43" t="s">
        <v>18</v>
      </c>
      <c r="D34" s="44">
        <v>5891</v>
      </c>
      <c r="E34" s="68">
        <f t="shared" si="1"/>
        <v>4.8574349840861494E-2</v>
      </c>
      <c r="F34" s="61" t="s">
        <v>20</v>
      </c>
      <c r="G34" s="81">
        <f t="shared" si="5"/>
        <v>3</v>
      </c>
      <c r="H34" s="78">
        <f t="shared" si="2"/>
        <v>1</v>
      </c>
      <c r="I34" s="78">
        <f t="shared" si="2"/>
        <v>6</v>
      </c>
      <c r="J34" s="78">
        <f t="shared" si="2"/>
        <v>3</v>
      </c>
      <c r="K34" s="78">
        <f t="shared" si="2"/>
        <v>9</v>
      </c>
      <c r="L34" s="78">
        <f t="shared" si="6"/>
        <v>22</v>
      </c>
      <c r="M34" s="79">
        <f t="shared" si="7"/>
        <v>22</v>
      </c>
      <c r="N34" s="80">
        <f t="shared" si="11"/>
        <v>6</v>
      </c>
      <c r="O34" s="80">
        <f t="shared" si="11"/>
        <v>1</v>
      </c>
      <c r="P34" s="80">
        <f t="shared" si="11"/>
        <v>10</v>
      </c>
      <c r="Q34" s="80">
        <f t="shared" si="11"/>
        <v>6</v>
      </c>
      <c r="R34" s="80">
        <f t="shared" si="11"/>
        <v>15</v>
      </c>
      <c r="S34" s="77">
        <f t="shared" si="10"/>
        <v>38</v>
      </c>
      <c r="T34" s="21">
        <f t="shared" si="8"/>
        <v>37</v>
      </c>
      <c r="U34" s="5">
        <f t="shared" si="9"/>
        <v>155.02631578947367</v>
      </c>
    </row>
    <row r="35" spans="3:21" ht="15.75" x14ac:dyDescent="0.25">
      <c r="C35" s="43" t="s">
        <v>19</v>
      </c>
      <c r="D35" s="44">
        <v>4663</v>
      </c>
      <c r="E35" s="68">
        <f t="shared" si="1"/>
        <v>3.844885304836821E-2</v>
      </c>
      <c r="F35" s="61" t="s">
        <v>22</v>
      </c>
      <c r="G35" s="81">
        <f t="shared" si="5"/>
        <v>3</v>
      </c>
      <c r="H35" s="78">
        <f t="shared" si="2"/>
        <v>1</v>
      </c>
      <c r="I35" s="78">
        <f t="shared" si="2"/>
        <v>5</v>
      </c>
      <c r="J35" s="78">
        <f t="shared" si="2"/>
        <v>3</v>
      </c>
      <c r="K35" s="78">
        <f t="shared" si="2"/>
        <v>7</v>
      </c>
      <c r="L35" s="78">
        <f t="shared" si="6"/>
        <v>19</v>
      </c>
      <c r="M35" s="79">
        <f t="shared" si="7"/>
        <v>17</v>
      </c>
      <c r="N35" s="80">
        <f t="shared" si="11"/>
        <v>2</v>
      </c>
      <c r="O35" s="80">
        <f t="shared" si="11"/>
        <v>0</v>
      </c>
      <c r="P35" s="80">
        <f t="shared" si="11"/>
        <v>3</v>
      </c>
      <c r="Q35" s="80">
        <f t="shared" si="11"/>
        <v>2</v>
      </c>
      <c r="R35" s="80">
        <f t="shared" si="11"/>
        <v>4</v>
      </c>
      <c r="S35" s="77">
        <f t="shared" si="10"/>
        <v>11</v>
      </c>
      <c r="T35" s="21">
        <f t="shared" si="8"/>
        <v>10</v>
      </c>
      <c r="U35" s="5">
        <f t="shared" si="9"/>
        <v>423.90909090909093</v>
      </c>
    </row>
    <row r="36" spans="3:21" ht="15.75" x14ac:dyDescent="0.25">
      <c r="C36" s="17" t="s">
        <v>24</v>
      </c>
      <c r="D36" s="18">
        <f>SUM(D12:D35)</f>
        <v>121278</v>
      </c>
      <c r="E36" s="19">
        <f t="shared" si="1"/>
        <v>1</v>
      </c>
      <c r="F36" s="20"/>
      <c r="G36" s="34">
        <f t="shared" ref="G36:M36" si="16">SUM(G12:G35)</f>
        <v>69</v>
      </c>
      <c r="H36" s="34">
        <f t="shared" si="16"/>
        <v>14</v>
      </c>
      <c r="I36" s="34">
        <f t="shared" si="16"/>
        <v>122</v>
      </c>
      <c r="J36" s="34">
        <f t="shared" si="16"/>
        <v>69</v>
      </c>
      <c r="K36" s="34">
        <f t="shared" si="16"/>
        <v>177</v>
      </c>
      <c r="L36" s="34">
        <f t="shared" si="16"/>
        <v>451</v>
      </c>
      <c r="M36" s="35">
        <f t="shared" si="16"/>
        <v>445</v>
      </c>
      <c r="N36" s="22">
        <f>ROUND(SUM(N12:N35),0)</f>
        <v>83</v>
      </c>
      <c r="O36" s="22">
        <f>ROUND(SUM(O12:O35),0)</f>
        <v>14</v>
      </c>
      <c r="P36" s="22">
        <f>ROUND(SUM(P12:P35),0)</f>
        <v>150</v>
      </c>
      <c r="Q36" s="22">
        <f t="shared" ref="Q36" si="17">ROUND(SUM(Q12:Q35),0)</f>
        <v>83</v>
      </c>
      <c r="R36" s="22">
        <f>ROUND(SUM(R12:R35),0)</f>
        <v>221</v>
      </c>
      <c r="S36" s="38">
        <f>ROUND(SUM(S12:S35),0)</f>
        <v>551</v>
      </c>
      <c r="T36" s="22">
        <f>ROUND(SUM(T12:T35),0)</f>
        <v>554</v>
      </c>
      <c r="U36" s="5">
        <f t="shared" si="9"/>
        <v>220.10526315789474</v>
      </c>
    </row>
    <row r="37" spans="3:21" x14ac:dyDescent="0.25">
      <c r="F37" s="13"/>
      <c r="M37" s="24"/>
      <c r="N37" s="13"/>
      <c r="O37"/>
      <c r="P37"/>
      <c r="Q37"/>
      <c r="R37"/>
      <c r="S37" s="70"/>
      <c r="T37" s="8"/>
    </row>
    <row r="38" spans="3:21" x14ac:dyDescent="0.25">
      <c r="N38"/>
      <c r="O38"/>
      <c r="P38"/>
      <c r="Q38"/>
      <c r="R38"/>
      <c r="S38" s="70"/>
      <c r="T38" s="32">
        <f>SUM(N38:R38)</f>
        <v>0</v>
      </c>
    </row>
    <row r="39" spans="3:21" x14ac:dyDescent="0.25">
      <c r="R39" s="3"/>
      <c r="S39" s="70"/>
      <c r="T39"/>
    </row>
    <row r="40" spans="3:21" x14ac:dyDescent="0.25">
      <c r="N40" s="15"/>
      <c r="O40" s="8"/>
      <c r="P40" s="14"/>
      <c r="Q40" s="14"/>
      <c r="R40"/>
      <c r="S40" s="70"/>
      <c r="T40"/>
    </row>
    <row r="41" spans="3:21" x14ac:dyDescent="0.25">
      <c r="N41" s="13"/>
      <c r="O41" s="13"/>
      <c r="P41" s="12"/>
      <c r="Q41" s="12"/>
      <c r="R41"/>
      <c r="S41" s="70"/>
      <c r="T41"/>
    </row>
    <row r="42" spans="3:21" x14ac:dyDescent="0.25">
      <c r="N42" s="13"/>
      <c r="O42" s="13"/>
      <c r="P42" s="12"/>
      <c r="Q42" s="12"/>
      <c r="R42"/>
      <c r="S42" s="70"/>
      <c r="T42"/>
    </row>
    <row r="43" spans="3:21" x14ac:dyDescent="0.25">
      <c r="F43"/>
      <c r="M43" s="26"/>
      <c r="N43"/>
      <c r="R43" s="3"/>
      <c r="S43" s="13"/>
      <c r="T43"/>
    </row>
    <row r="44" spans="3:21" x14ac:dyDescent="0.25">
      <c r="S44" s="12"/>
    </row>
    <row r="45" spans="3:21" x14ac:dyDescent="0.25">
      <c r="S45" s="12"/>
    </row>
    <row r="46" spans="3:21" x14ac:dyDescent="0.25">
      <c r="S46" s="12"/>
    </row>
    <row r="47" spans="3:21" x14ac:dyDescent="0.25">
      <c r="S47" s="12"/>
    </row>
    <row r="48" spans="3:21" x14ac:dyDescent="0.25">
      <c r="S48" s="12"/>
    </row>
    <row r="49" spans="19:19" x14ac:dyDescent="0.25">
      <c r="S49" s="12"/>
    </row>
    <row r="50" spans="19:19" x14ac:dyDescent="0.25">
      <c r="S50" s="12"/>
    </row>
    <row r="51" spans="19:19" x14ac:dyDescent="0.25">
      <c r="S51" s="12"/>
    </row>
    <row r="52" spans="19:19" x14ac:dyDescent="0.25">
      <c r="S52" s="12"/>
    </row>
    <row r="53" spans="19:19" x14ac:dyDescent="0.25">
      <c r="S53" s="12"/>
    </row>
    <row r="54" spans="19:19" x14ac:dyDescent="0.25">
      <c r="S54" s="12"/>
    </row>
  </sheetData>
  <mergeCells count="3">
    <mergeCell ref="G9:M9"/>
    <mergeCell ref="N9:S9"/>
    <mergeCell ref="C4:D4"/>
  </mergeCells>
  <phoneticPr fontId="1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445B-B79D-4D9D-A407-BDA3488FE45C}">
  <dimension ref="A1:G28"/>
  <sheetViews>
    <sheetView showGridLines="0" topLeftCell="H10" zoomScale="115" zoomScaleNormal="115" workbookViewId="0">
      <selection activeCell="Y12" sqref="Y12"/>
    </sheetView>
  </sheetViews>
  <sheetFormatPr defaultRowHeight="15" x14ac:dyDescent="0.25"/>
  <cols>
    <col min="1" max="1" width="32.5703125" customWidth="1"/>
  </cols>
  <sheetData>
    <row r="1" spans="1:7" x14ac:dyDescent="0.25">
      <c r="A1" s="91" t="s">
        <v>52</v>
      </c>
      <c r="B1" s="92"/>
      <c r="C1" s="92"/>
      <c r="D1" s="92"/>
      <c r="E1" s="92"/>
      <c r="F1" s="92"/>
      <c r="G1" s="92"/>
    </row>
    <row r="2" spans="1:7" x14ac:dyDescent="0.25">
      <c r="B2" s="85">
        <v>2018</v>
      </c>
      <c r="C2" s="85">
        <v>2019</v>
      </c>
      <c r="D2" s="85">
        <v>2020</v>
      </c>
      <c r="E2" s="85">
        <v>2021</v>
      </c>
      <c r="F2" s="89" t="s">
        <v>50</v>
      </c>
      <c r="G2" s="89" t="s">
        <v>51</v>
      </c>
    </row>
    <row r="3" spans="1:7" x14ac:dyDescent="0.25">
      <c r="A3" s="43" t="s">
        <v>45</v>
      </c>
      <c r="B3" s="93">
        <v>53.8</v>
      </c>
      <c r="C3" s="93">
        <v>36.4</v>
      </c>
      <c r="D3" s="94">
        <v>50</v>
      </c>
      <c r="E3" s="94">
        <v>300</v>
      </c>
      <c r="F3" s="95">
        <f t="shared" ref="F3:F26" si="0">AVERAGE(B3:E3)</f>
        <v>110.05</v>
      </c>
      <c r="G3" s="87">
        <v>80</v>
      </c>
    </row>
    <row r="4" spans="1:7" x14ac:dyDescent="0.25">
      <c r="A4" s="45" t="s">
        <v>4</v>
      </c>
      <c r="B4" s="94">
        <v>147.1</v>
      </c>
      <c r="C4" s="94">
        <v>113</v>
      </c>
      <c r="D4" s="94">
        <v>102.6</v>
      </c>
      <c r="E4" s="94">
        <v>105.5</v>
      </c>
      <c r="F4" s="95">
        <f t="shared" si="0"/>
        <v>117.05000000000001</v>
      </c>
      <c r="G4" s="87">
        <v>80</v>
      </c>
    </row>
    <row r="5" spans="1:7" x14ac:dyDescent="0.25">
      <c r="A5" s="45" t="s">
        <v>13</v>
      </c>
      <c r="B5" s="94">
        <v>150</v>
      </c>
      <c r="C5" s="94">
        <v>130</v>
      </c>
      <c r="D5" s="94">
        <v>150</v>
      </c>
      <c r="E5" s="94">
        <v>10</v>
      </c>
      <c r="F5" s="95">
        <f t="shared" si="0"/>
        <v>110</v>
      </c>
      <c r="G5" s="87">
        <v>80</v>
      </c>
    </row>
    <row r="6" spans="1:7" x14ac:dyDescent="0.25">
      <c r="A6" s="43" t="s">
        <v>11</v>
      </c>
      <c r="B6" s="94">
        <v>100</v>
      </c>
      <c r="C6" s="94">
        <v>120</v>
      </c>
      <c r="D6" s="94">
        <v>100</v>
      </c>
      <c r="E6" s="94">
        <v>82.4</v>
      </c>
      <c r="F6" s="95">
        <f t="shared" si="0"/>
        <v>100.6</v>
      </c>
      <c r="G6" s="87">
        <v>80</v>
      </c>
    </row>
    <row r="7" spans="1:7" x14ac:dyDescent="0.25">
      <c r="A7" s="45" t="s">
        <v>10</v>
      </c>
      <c r="B7" s="94">
        <v>109.8</v>
      </c>
      <c r="C7" s="94">
        <v>83.8</v>
      </c>
      <c r="D7" s="94">
        <v>114.8</v>
      </c>
      <c r="E7" s="94">
        <v>76.900000000000006</v>
      </c>
      <c r="F7" s="95">
        <f t="shared" si="0"/>
        <v>96.324999999999989</v>
      </c>
      <c r="G7" s="87">
        <v>80</v>
      </c>
    </row>
    <row r="8" spans="1:7" x14ac:dyDescent="0.25">
      <c r="A8" s="43" t="s">
        <v>2</v>
      </c>
      <c r="B8" s="94">
        <v>71.400000000000006</v>
      </c>
      <c r="C8" s="94">
        <v>100</v>
      </c>
      <c r="D8" s="94">
        <v>100</v>
      </c>
      <c r="E8" s="94">
        <v>100</v>
      </c>
      <c r="F8" s="95">
        <f t="shared" si="0"/>
        <v>92.85</v>
      </c>
      <c r="G8" s="87">
        <v>80</v>
      </c>
    </row>
    <row r="9" spans="1:7" x14ac:dyDescent="0.25">
      <c r="A9" s="43" t="s">
        <v>5</v>
      </c>
      <c r="B9" s="94">
        <v>71.400000000000006</v>
      </c>
      <c r="C9" s="94">
        <v>80</v>
      </c>
      <c r="D9" s="94">
        <v>133.30000000000001</v>
      </c>
      <c r="E9" s="94">
        <v>66.7</v>
      </c>
      <c r="F9" s="95">
        <f t="shared" si="0"/>
        <v>87.850000000000009</v>
      </c>
      <c r="G9" s="87">
        <v>80</v>
      </c>
    </row>
    <row r="10" spans="1:7" x14ac:dyDescent="0.25">
      <c r="A10" s="45" t="s">
        <v>9</v>
      </c>
      <c r="B10" s="94">
        <v>78.099999999999994</v>
      </c>
      <c r="C10" s="94">
        <v>93.3</v>
      </c>
      <c r="D10" s="94">
        <v>92</v>
      </c>
      <c r="E10" s="94">
        <v>84.7</v>
      </c>
      <c r="F10" s="95">
        <f t="shared" si="0"/>
        <v>87.024999999999991</v>
      </c>
      <c r="G10" s="87">
        <v>80</v>
      </c>
    </row>
    <row r="11" spans="1:7" x14ac:dyDescent="0.25">
      <c r="A11" s="43" t="s">
        <v>18</v>
      </c>
      <c r="B11" s="94">
        <v>105</v>
      </c>
      <c r="C11" s="94">
        <v>65</v>
      </c>
      <c r="D11" s="94">
        <v>100</v>
      </c>
      <c r="E11" s="94">
        <v>75</v>
      </c>
      <c r="F11" s="95">
        <f t="shared" si="0"/>
        <v>86.25</v>
      </c>
      <c r="G11" s="87">
        <v>80</v>
      </c>
    </row>
    <row r="12" spans="1:7" x14ac:dyDescent="0.25">
      <c r="A12" s="45" t="s">
        <v>8</v>
      </c>
      <c r="B12" s="94">
        <v>83.3</v>
      </c>
      <c r="C12" s="94">
        <v>31.3</v>
      </c>
      <c r="D12" s="94">
        <v>100</v>
      </c>
      <c r="E12" s="94">
        <v>100</v>
      </c>
      <c r="F12" s="95">
        <f t="shared" si="0"/>
        <v>78.650000000000006</v>
      </c>
      <c r="G12" s="87">
        <v>80</v>
      </c>
    </row>
    <row r="13" spans="1:7" x14ac:dyDescent="0.25">
      <c r="A13" s="43" t="s">
        <v>7</v>
      </c>
      <c r="B13" s="94">
        <v>59.3</v>
      </c>
      <c r="C13" s="94">
        <v>80</v>
      </c>
      <c r="D13" s="94">
        <v>95</v>
      </c>
      <c r="E13" s="94">
        <v>75.900000000000006</v>
      </c>
      <c r="F13" s="95">
        <f t="shared" si="0"/>
        <v>77.550000000000011</v>
      </c>
      <c r="G13" s="87">
        <v>80</v>
      </c>
    </row>
    <row r="14" spans="1:7" x14ac:dyDescent="0.25">
      <c r="A14" s="43" t="s">
        <v>12</v>
      </c>
      <c r="B14" s="94">
        <v>100</v>
      </c>
      <c r="C14" s="94">
        <v>40</v>
      </c>
      <c r="D14" s="94">
        <v>100</v>
      </c>
      <c r="E14" s="94">
        <v>55.6</v>
      </c>
      <c r="F14" s="95">
        <f t="shared" si="0"/>
        <v>73.900000000000006</v>
      </c>
      <c r="G14" s="87">
        <v>80</v>
      </c>
    </row>
    <row r="15" spans="1:7" x14ac:dyDescent="0.25">
      <c r="A15" s="45" t="s">
        <v>3</v>
      </c>
      <c r="B15" s="94">
        <v>65.900000000000006</v>
      </c>
      <c r="C15" s="94">
        <v>61.1</v>
      </c>
      <c r="D15" s="94">
        <v>90.3</v>
      </c>
      <c r="E15" s="94">
        <v>74.400000000000006</v>
      </c>
      <c r="F15" s="95">
        <f t="shared" si="0"/>
        <v>72.925000000000011</v>
      </c>
      <c r="G15" s="87">
        <v>80</v>
      </c>
    </row>
    <row r="16" spans="1:7" x14ac:dyDescent="0.25">
      <c r="A16" s="43" t="s">
        <v>15</v>
      </c>
      <c r="B16" s="94">
        <v>53.2</v>
      </c>
      <c r="C16" s="94">
        <v>69</v>
      </c>
      <c r="D16" s="94">
        <v>94.4</v>
      </c>
      <c r="E16" s="94">
        <v>74.5</v>
      </c>
      <c r="F16" s="95">
        <f t="shared" si="0"/>
        <v>72.775000000000006</v>
      </c>
      <c r="G16" s="87">
        <v>80</v>
      </c>
    </row>
    <row r="17" spans="1:7" x14ac:dyDescent="0.25">
      <c r="A17" s="43" t="s">
        <v>42</v>
      </c>
      <c r="B17" s="93">
        <v>36.4</v>
      </c>
      <c r="C17" s="93">
        <v>35</v>
      </c>
      <c r="D17" s="94">
        <v>140</v>
      </c>
      <c r="E17" s="94">
        <v>70</v>
      </c>
      <c r="F17" s="95">
        <f t="shared" si="0"/>
        <v>70.349999999999994</v>
      </c>
      <c r="G17" s="87">
        <v>80</v>
      </c>
    </row>
    <row r="18" spans="1:7" x14ac:dyDescent="0.25">
      <c r="A18" s="45" t="s">
        <v>14</v>
      </c>
      <c r="B18" s="94">
        <v>67.3</v>
      </c>
      <c r="C18" s="94">
        <v>64.599999999999994</v>
      </c>
      <c r="D18" s="94">
        <v>74.400000000000006</v>
      </c>
      <c r="E18" s="94">
        <v>62.5</v>
      </c>
      <c r="F18" s="95">
        <f t="shared" si="0"/>
        <v>67.199999999999989</v>
      </c>
      <c r="G18" s="87">
        <v>80</v>
      </c>
    </row>
    <row r="19" spans="1:7" x14ac:dyDescent="0.25">
      <c r="A19" s="43" t="s">
        <v>16</v>
      </c>
      <c r="B19" s="94">
        <v>55.6</v>
      </c>
      <c r="C19" s="94">
        <v>66.7</v>
      </c>
      <c r="D19" s="94">
        <v>53.8</v>
      </c>
      <c r="E19" s="94">
        <v>90</v>
      </c>
      <c r="F19" s="95">
        <f t="shared" si="0"/>
        <v>66.525000000000006</v>
      </c>
      <c r="G19" s="87">
        <v>80</v>
      </c>
    </row>
    <row r="20" spans="1:7" x14ac:dyDescent="0.25">
      <c r="A20" s="43" t="s">
        <v>1</v>
      </c>
      <c r="B20" s="94">
        <v>28.6</v>
      </c>
      <c r="C20" s="94">
        <v>60</v>
      </c>
      <c r="D20" s="94">
        <v>120</v>
      </c>
      <c r="E20" s="94">
        <v>53.8</v>
      </c>
      <c r="F20" s="95">
        <f t="shared" si="0"/>
        <v>65.599999999999994</v>
      </c>
      <c r="G20" s="87">
        <v>80</v>
      </c>
    </row>
    <row r="21" spans="1:7" x14ac:dyDescent="0.25">
      <c r="A21" s="43" t="s">
        <v>41</v>
      </c>
      <c r="B21" s="93">
        <v>36.4</v>
      </c>
      <c r="C21" s="93">
        <v>35</v>
      </c>
      <c r="D21" s="94">
        <v>77.8</v>
      </c>
      <c r="E21" s="94">
        <v>109.1</v>
      </c>
      <c r="F21" s="95">
        <f t="shared" si="0"/>
        <v>64.574999999999989</v>
      </c>
      <c r="G21" s="87">
        <v>80</v>
      </c>
    </row>
    <row r="22" spans="1:7" x14ac:dyDescent="0.25">
      <c r="A22" s="43" t="s">
        <v>19</v>
      </c>
      <c r="B22" s="94">
        <v>45.5</v>
      </c>
      <c r="C22" s="94">
        <v>62.5</v>
      </c>
      <c r="D22" s="94">
        <v>57.1</v>
      </c>
      <c r="E22" s="94">
        <v>88.9</v>
      </c>
      <c r="F22" s="95">
        <f t="shared" si="0"/>
        <v>63.5</v>
      </c>
      <c r="G22" s="87">
        <v>80</v>
      </c>
    </row>
    <row r="23" spans="1:7" x14ac:dyDescent="0.25">
      <c r="A23" s="43" t="s">
        <v>43</v>
      </c>
      <c r="B23" s="94">
        <v>64.3</v>
      </c>
      <c r="C23" s="94">
        <v>64.3</v>
      </c>
      <c r="D23" s="94">
        <v>63.6</v>
      </c>
      <c r="E23" s="94">
        <v>55.6</v>
      </c>
      <c r="F23" s="95">
        <f t="shared" si="0"/>
        <v>61.949999999999996</v>
      </c>
      <c r="G23" s="87">
        <v>80</v>
      </c>
    </row>
    <row r="24" spans="1:7" x14ac:dyDescent="0.25">
      <c r="A24" s="43" t="s">
        <v>6</v>
      </c>
      <c r="B24" s="94">
        <v>53.3</v>
      </c>
      <c r="C24" s="94">
        <v>66.7</v>
      </c>
      <c r="D24" s="94">
        <v>40</v>
      </c>
      <c r="E24" s="94">
        <v>46.7</v>
      </c>
      <c r="F24" s="95">
        <f t="shared" si="0"/>
        <v>51.674999999999997</v>
      </c>
      <c r="G24" s="87">
        <v>80</v>
      </c>
    </row>
    <row r="25" spans="1:7" x14ac:dyDescent="0.25">
      <c r="A25" s="43" t="s">
        <v>17</v>
      </c>
      <c r="B25" s="94">
        <v>53.3</v>
      </c>
      <c r="C25" s="94">
        <v>28.6</v>
      </c>
      <c r="D25" s="94">
        <v>60</v>
      </c>
      <c r="E25" s="94">
        <v>53.3</v>
      </c>
      <c r="F25" s="95">
        <f t="shared" si="0"/>
        <v>48.8</v>
      </c>
      <c r="G25" s="87">
        <v>80</v>
      </c>
    </row>
    <row r="26" spans="1:7" x14ac:dyDescent="0.25">
      <c r="A26" s="43" t="s">
        <v>44</v>
      </c>
      <c r="B26" s="93">
        <v>53.8</v>
      </c>
      <c r="C26" s="93">
        <v>36.4</v>
      </c>
      <c r="D26" s="94">
        <v>33.299999999999997</v>
      </c>
      <c r="E26" s="94">
        <v>71.400000000000006</v>
      </c>
      <c r="F26" s="95">
        <f t="shared" si="0"/>
        <v>48.724999999999994</v>
      </c>
      <c r="G26" s="87">
        <v>80</v>
      </c>
    </row>
    <row r="27" spans="1:7" x14ac:dyDescent="0.25">
      <c r="A27" s="84" t="s">
        <v>48</v>
      </c>
      <c r="B27" s="86">
        <v>80.2</v>
      </c>
      <c r="C27" s="86">
        <v>74.400000000000006</v>
      </c>
      <c r="D27" s="86">
        <v>91.2</v>
      </c>
      <c r="E27" s="86">
        <v>91.2</v>
      </c>
      <c r="F27" s="90"/>
      <c r="G27" s="90"/>
    </row>
    <row r="28" spans="1:7" x14ac:dyDescent="0.25">
      <c r="A28" s="43" t="s">
        <v>49</v>
      </c>
      <c r="B28" s="87">
        <v>499</v>
      </c>
      <c r="C28" s="87">
        <v>450</v>
      </c>
      <c r="D28" s="87">
        <v>332</v>
      </c>
      <c r="E28" s="87">
        <v>564</v>
      </c>
      <c r="F28" s="90"/>
      <c r="G28" s="90"/>
    </row>
  </sheetData>
  <autoFilter ref="A2:G2" xr:uid="{5B358295-5CC5-4FF4-8F55-28C7C81B0D8E}">
    <sortState xmlns:xlrd2="http://schemas.microsoft.com/office/spreadsheetml/2017/richdata2" ref="A3:G28">
      <sortCondition descending="1" ref="F2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48700-11B7-4E78-BEA5-C94F7DDA98FA}">
  <dimension ref="A1"/>
  <sheetViews>
    <sheetView showGridLines="0" topLeftCell="A2" zoomScale="85" zoomScaleNormal="85"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860BF-4F57-4444-B814-9DCD79E30040}">
  <dimension ref="A1"/>
  <sheetViews>
    <sheetView showGridLines="0" topLeftCell="A31" workbookViewId="0">
      <selection activeCell="W28" sqref="W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34"/>
  <sheetViews>
    <sheetView showGridLines="0" tabSelected="1" zoomScaleNormal="100" workbookViewId="0">
      <selection activeCell="U23" sqref="U23"/>
    </sheetView>
  </sheetViews>
  <sheetFormatPr defaultColWidth="8.7109375" defaultRowHeight="15" x14ac:dyDescent="0.25"/>
  <cols>
    <col min="2" max="2" width="23.28515625" customWidth="1"/>
    <col min="4" max="4" width="10.5703125" customWidth="1"/>
    <col min="6" max="6" width="10.42578125" customWidth="1"/>
    <col min="7" max="7" width="11.42578125" customWidth="1"/>
    <col min="8" max="9" width="12.140625" customWidth="1"/>
    <col min="10" max="10" width="19.140625" customWidth="1"/>
    <col min="11" max="11" width="16.28515625" customWidth="1"/>
    <col min="12" max="12" width="3.7109375" customWidth="1"/>
    <col min="13" max="13" width="16.28515625" customWidth="1"/>
    <col min="14" max="14" width="18.28515625" customWidth="1"/>
    <col min="15" max="15" width="4.140625" customWidth="1"/>
    <col min="16" max="16" width="0.42578125" customWidth="1"/>
    <col min="19" max="19" width="16.42578125" customWidth="1"/>
  </cols>
  <sheetData>
    <row r="2" spans="2:20" x14ac:dyDescent="0.25">
      <c r="G2" s="1"/>
    </row>
    <row r="4" spans="2:20" ht="15.75" thickBot="1" x14ac:dyDescent="0.3"/>
    <row r="5" spans="2:20" ht="31.5" customHeight="1" thickBot="1" x14ac:dyDescent="0.3">
      <c r="B5" s="51"/>
      <c r="C5" s="51"/>
      <c r="D5" s="107" t="s">
        <v>61</v>
      </c>
      <c r="E5" s="108"/>
      <c r="F5" s="108"/>
      <c r="G5" s="108"/>
      <c r="H5" s="108"/>
      <c r="I5" s="108"/>
      <c r="J5" s="108"/>
      <c r="K5" s="111"/>
    </row>
    <row r="6" spans="2:20" ht="25.5" customHeight="1" x14ac:dyDescent="0.25">
      <c r="B6" s="48" t="s">
        <v>0</v>
      </c>
      <c r="C6" s="48" t="s">
        <v>32</v>
      </c>
      <c r="D6" s="52" t="s">
        <v>40</v>
      </c>
      <c r="E6" s="52" t="s">
        <v>23</v>
      </c>
      <c r="F6" s="52" t="s">
        <v>28</v>
      </c>
      <c r="G6" s="52" t="s">
        <v>29</v>
      </c>
      <c r="H6" s="52" t="s">
        <v>30</v>
      </c>
      <c r="I6" s="52" t="s">
        <v>31</v>
      </c>
      <c r="J6" s="53" t="s">
        <v>53</v>
      </c>
      <c r="K6" s="48" t="s">
        <v>39</v>
      </c>
      <c r="M6" s="89" t="s">
        <v>56</v>
      </c>
      <c r="N6" s="97" t="s">
        <v>57</v>
      </c>
    </row>
    <row r="7" spans="2:20" ht="17.25" customHeight="1" x14ac:dyDescent="0.25">
      <c r="B7" s="41"/>
      <c r="C7" s="42"/>
      <c r="D7" s="42"/>
      <c r="E7" s="40"/>
      <c r="F7" s="49">
        <f>F32/J32</f>
        <v>0.15384615384615385</v>
      </c>
      <c r="G7" s="49">
        <f>G32/J32</f>
        <v>3.8461538461538464E-2</v>
      </c>
      <c r="H7" s="49">
        <f>H32/J32</f>
        <v>0.41666666666666669</v>
      </c>
      <c r="I7" s="49">
        <f>I32/J32</f>
        <v>0.39102564102564102</v>
      </c>
      <c r="J7" s="49">
        <f>F7+G7+H7+I7</f>
        <v>1</v>
      </c>
      <c r="K7" s="48"/>
      <c r="M7" s="109"/>
      <c r="N7" s="98"/>
      <c r="Q7" s="116" t="s">
        <v>60</v>
      </c>
      <c r="R7" s="117"/>
      <c r="S7" s="118"/>
    </row>
    <row r="8" spans="2:20" ht="15.75" x14ac:dyDescent="0.25">
      <c r="B8" s="43" t="s">
        <v>1</v>
      </c>
      <c r="C8" s="44">
        <v>3533</v>
      </c>
      <c r="D8" s="50">
        <f t="shared" ref="D8:D31" si="0">C8/$C$32</f>
        <v>2.9131417074819834E-2</v>
      </c>
      <c r="E8" s="61" t="str">
        <f>'2022'!F12</f>
        <v>B</v>
      </c>
      <c r="F8" s="82">
        <f>'2022'!N12</f>
        <v>2</v>
      </c>
      <c r="G8" s="82">
        <v>1</v>
      </c>
      <c r="H8" s="82">
        <f>('2022'!P12+'2022'!Q12)</f>
        <v>6</v>
      </c>
      <c r="I8" s="82">
        <v>6</v>
      </c>
      <c r="J8" s="82">
        <f>SUM(F8:I8)</f>
        <v>15</v>
      </c>
      <c r="K8" s="112">
        <f t="shared" ref="K8:K32" si="1">C8/J8</f>
        <v>235.53333333333333</v>
      </c>
      <c r="M8" s="109">
        <v>9</v>
      </c>
      <c r="N8" s="99">
        <f>J8-M8</f>
        <v>6</v>
      </c>
      <c r="Q8" s="101"/>
      <c r="R8" s="119" t="s">
        <v>58</v>
      </c>
      <c r="S8" s="119" t="s">
        <v>59</v>
      </c>
    </row>
    <row r="9" spans="2:20" ht="15.75" x14ac:dyDescent="0.25">
      <c r="B9" s="43" t="s">
        <v>43</v>
      </c>
      <c r="C9" s="44">
        <v>4201</v>
      </c>
      <c r="D9" s="50">
        <f t="shared" si="0"/>
        <v>3.4639423473342236E-2</v>
      </c>
      <c r="E9" s="61" t="str">
        <f>'2022'!F13</f>
        <v>C</v>
      </c>
      <c r="F9" s="82">
        <v>2</v>
      </c>
      <c r="G9" s="82">
        <v>1</v>
      </c>
      <c r="H9" s="82">
        <v>5</v>
      </c>
      <c r="I9" s="82">
        <v>6</v>
      </c>
      <c r="J9" s="82">
        <f t="shared" ref="J9:J31" si="2">SUM(F9:I9)</f>
        <v>14</v>
      </c>
      <c r="K9" s="112">
        <f t="shared" si="1"/>
        <v>300.07142857142856</v>
      </c>
      <c r="M9" s="109">
        <v>9</v>
      </c>
      <c r="N9" s="99">
        <f t="shared" ref="N9:N31" si="3">J9-M9</f>
        <v>5</v>
      </c>
      <c r="Q9" s="101" t="s">
        <v>20</v>
      </c>
      <c r="R9" s="90">
        <v>138</v>
      </c>
      <c r="S9" s="90">
        <v>154</v>
      </c>
      <c r="T9" s="120"/>
    </row>
    <row r="10" spans="2:20" ht="15.75" x14ac:dyDescent="0.25">
      <c r="B10" s="43" t="s">
        <v>2</v>
      </c>
      <c r="C10" s="44">
        <v>2019</v>
      </c>
      <c r="D10" s="50">
        <f t="shared" si="0"/>
        <v>1.6647701973977143E-2</v>
      </c>
      <c r="E10" s="61" t="str">
        <f>'2022'!F14</f>
        <v>B</v>
      </c>
      <c r="F10" s="82">
        <v>2</v>
      </c>
      <c r="G10" s="82">
        <v>1</v>
      </c>
      <c r="H10" s="82">
        <v>4</v>
      </c>
      <c r="I10" s="82">
        <f>'2022'!R14</f>
        <v>3</v>
      </c>
      <c r="J10" s="82">
        <f t="shared" si="2"/>
        <v>10</v>
      </c>
      <c r="K10" s="112">
        <f t="shared" si="1"/>
        <v>201.9</v>
      </c>
      <c r="M10" s="109">
        <v>8</v>
      </c>
      <c r="N10" s="99">
        <f t="shared" si="3"/>
        <v>2</v>
      </c>
      <c r="Q10" s="101" t="s">
        <v>21</v>
      </c>
      <c r="R10" s="90">
        <v>202</v>
      </c>
      <c r="S10" s="90">
        <v>240</v>
      </c>
      <c r="T10" s="120"/>
    </row>
    <row r="11" spans="2:20" ht="15.75" x14ac:dyDescent="0.25">
      <c r="B11" s="45" t="s">
        <v>3</v>
      </c>
      <c r="C11" s="46">
        <v>6677</v>
      </c>
      <c r="D11" s="50">
        <f t="shared" si="0"/>
        <v>5.5055327429542042E-2</v>
      </c>
      <c r="E11" s="61" t="str">
        <f>'2022'!F15</f>
        <v>A</v>
      </c>
      <c r="F11" s="82">
        <v>7</v>
      </c>
      <c r="G11" s="82">
        <f>'2022'!O15</f>
        <v>1</v>
      </c>
      <c r="H11" s="82">
        <v>19</v>
      </c>
      <c r="I11" s="82">
        <v>18</v>
      </c>
      <c r="J11" s="82">
        <f t="shared" si="2"/>
        <v>45</v>
      </c>
      <c r="K11" s="112">
        <f t="shared" si="1"/>
        <v>148.37777777777777</v>
      </c>
      <c r="M11" s="109">
        <v>40</v>
      </c>
      <c r="N11" s="99">
        <f t="shared" si="3"/>
        <v>5</v>
      </c>
      <c r="Q11" s="101" t="s">
        <v>22</v>
      </c>
      <c r="R11" s="90">
        <v>300</v>
      </c>
      <c r="S11" s="90">
        <v>376</v>
      </c>
      <c r="T11" s="120"/>
    </row>
    <row r="12" spans="2:20" ht="15.75" x14ac:dyDescent="0.25">
      <c r="B12" s="45" t="s">
        <v>4</v>
      </c>
      <c r="C12" s="46">
        <v>8479</v>
      </c>
      <c r="D12" s="50">
        <f t="shared" si="0"/>
        <v>6.9913751875855468E-2</v>
      </c>
      <c r="E12" s="61" t="str">
        <f>'2022'!F16</f>
        <v>A</v>
      </c>
      <c r="F12" s="82">
        <v>9</v>
      </c>
      <c r="G12" s="82">
        <v>1</v>
      </c>
      <c r="H12" s="82">
        <v>24</v>
      </c>
      <c r="I12" s="82">
        <v>22</v>
      </c>
      <c r="J12" s="82">
        <f t="shared" si="2"/>
        <v>56</v>
      </c>
      <c r="K12" s="112">
        <f t="shared" si="1"/>
        <v>151.41071428571428</v>
      </c>
      <c r="M12" s="109">
        <v>48</v>
      </c>
      <c r="N12" s="99">
        <f t="shared" si="3"/>
        <v>8</v>
      </c>
    </row>
    <row r="13" spans="2:20" ht="15.75" x14ac:dyDescent="0.25">
      <c r="B13" s="43" t="s">
        <v>5</v>
      </c>
      <c r="C13" s="44">
        <v>6242</v>
      </c>
      <c r="D13" s="50">
        <f t="shared" si="0"/>
        <v>5.1468526855653951E-2</v>
      </c>
      <c r="E13" s="61" t="str">
        <f>'2022'!F17</f>
        <v>B</v>
      </c>
      <c r="F13" s="82">
        <v>4</v>
      </c>
      <c r="G13" s="82">
        <f>'2022'!O17</f>
        <v>1</v>
      </c>
      <c r="H13" s="82">
        <v>11</v>
      </c>
      <c r="I13" s="82">
        <v>10</v>
      </c>
      <c r="J13" s="82">
        <f t="shared" si="2"/>
        <v>26</v>
      </c>
      <c r="K13" s="112">
        <f t="shared" si="1"/>
        <v>240.07692307692307</v>
      </c>
      <c r="M13" s="109">
        <v>21</v>
      </c>
      <c r="N13" s="99">
        <f t="shared" si="3"/>
        <v>5</v>
      </c>
    </row>
    <row r="14" spans="2:20" ht="15.75" x14ac:dyDescent="0.25">
      <c r="B14" s="43" t="s">
        <v>6</v>
      </c>
      <c r="C14" s="44">
        <v>6762</v>
      </c>
      <c r="D14" s="50">
        <f t="shared" si="0"/>
        <v>5.575619650719834E-2</v>
      </c>
      <c r="E14" s="61" t="str">
        <f>'2022'!F18</f>
        <v>C</v>
      </c>
      <c r="F14" s="82">
        <f>'2022'!N18</f>
        <v>2</v>
      </c>
      <c r="G14" s="82">
        <v>1</v>
      </c>
      <c r="H14" s="82">
        <v>8</v>
      </c>
      <c r="I14" s="82">
        <v>7</v>
      </c>
      <c r="J14" s="82">
        <f t="shared" si="2"/>
        <v>18</v>
      </c>
      <c r="K14" s="112">
        <f t="shared" si="1"/>
        <v>375.66666666666669</v>
      </c>
      <c r="M14" s="109">
        <v>15</v>
      </c>
      <c r="N14" s="99">
        <f t="shared" si="3"/>
        <v>3</v>
      </c>
    </row>
    <row r="15" spans="2:20" ht="15.75" x14ac:dyDescent="0.25">
      <c r="B15" s="43" t="s">
        <v>7</v>
      </c>
      <c r="C15" s="47">
        <v>4543</v>
      </c>
      <c r="D15" s="50">
        <f t="shared" si="0"/>
        <v>3.7459390821088741E-2</v>
      </c>
      <c r="E15" s="61" t="str">
        <f>'2022'!F19</f>
        <v>A</v>
      </c>
      <c r="F15" s="82">
        <v>5</v>
      </c>
      <c r="G15" s="82">
        <f>'2022'!O19</f>
        <v>1</v>
      </c>
      <c r="H15" s="82">
        <v>13</v>
      </c>
      <c r="I15" s="82">
        <f>'2022'!R19</f>
        <v>12</v>
      </c>
      <c r="J15" s="82">
        <f t="shared" si="2"/>
        <v>31</v>
      </c>
      <c r="K15" s="112">
        <f t="shared" si="1"/>
        <v>146.54838709677421</v>
      </c>
      <c r="M15" s="109">
        <v>25</v>
      </c>
      <c r="N15" s="99">
        <f t="shared" si="3"/>
        <v>6</v>
      </c>
    </row>
    <row r="16" spans="2:20" ht="15.75" x14ac:dyDescent="0.25">
      <c r="B16" s="45" t="s">
        <v>8</v>
      </c>
      <c r="C16" s="46">
        <v>2755</v>
      </c>
      <c r="D16" s="50">
        <f t="shared" si="0"/>
        <v>2.2716403634624582E-2</v>
      </c>
      <c r="E16" s="61" t="str">
        <f>'2022'!F20</f>
        <v>A</v>
      </c>
      <c r="F16" s="82">
        <f>'2022'!N20</f>
        <v>3</v>
      </c>
      <c r="G16" s="82">
        <f>'2022'!O20</f>
        <v>1</v>
      </c>
      <c r="H16" s="82">
        <v>8</v>
      </c>
      <c r="I16" s="82">
        <v>8</v>
      </c>
      <c r="J16" s="82">
        <f t="shared" si="2"/>
        <v>20</v>
      </c>
      <c r="K16" s="112">
        <f t="shared" si="1"/>
        <v>137.75</v>
      </c>
      <c r="M16" s="109">
        <v>14</v>
      </c>
      <c r="N16" s="99">
        <f t="shared" si="3"/>
        <v>6</v>
      </c>
    </row>
    <row r="17" spans="2:14" ht="15.75" x14ac:dyDescent="0.25">
      <c r="B17" s="45" t="s">
        <v>9</v>
      </c>
      <c r="C17" s="46">
        <v>8930</v>
      </c>
      <c r="D17" s="50">
        <f t="shared" si="0"/>
        <v>7.3632480746714163E-2</v>
      </c>
      <c r="E17" s="61" t="str">
        <f>'2022'!F21</f>
        <v>A</v>
      </c>
      <c r="F17" s="82">
        <v>9</v>
      </c>
      <c r="G17" s="82">
        <v>1</v>
      </c>
      <c r="H17" s="82">
        <v>25</v>
      </c>
      <c r="I17" s="82">
        <v>24</v>
      </c>
      <c r="J17" s="82">
        <f t="shared" si="2"/>
        <v>59</v>
      </c>
      <c r="K17" s="112">
        <f t="shared" si="1"/>
        <v>151.35593220338984</v>
      </c>
      <c r="M17" s="109">
        <v>51</v>
      </c>
      <c r="N17" s="99">
        <f t="shared" si="3"/>
        <v>8</v>
      </c>
    </row>
    <row r="18" spans="2:14" ht="15.75" x14ac:dyDescent="0.25">
      <c r="B18" s="45" t="s">
        <v>10</v>
      </c>
      <c r="C18" s="46">
        <v>6147</v>
      </c>
      <c r="D18" s="50">
        <f t="shared" si="0"/>
        <v>5.0685202592391038E-2</v>
      </c>
      <c r="E18" s="61" t="str">
        <f>'2022'!F22</f>
        <v>A</v>
      </c>
      <c r="F18" s="82">
        <f>'2022'!N22</f>
        <v>6</v>
      </c>
      <c r="G18" s="82">
        <f>'2022'!O22</f>
        <v>1</v>
      </c>
      <c r="H18" s="82">
        <f>('2022'!P22+'2022'!Q22)</f>
        <v>17</v>
      </c>
      <c r="I18" s="82">
        <f>'2022'!R22</f>
        <v>16</v>
      </c>
      <c r="J18" s="82">
        <f t="shared" si="2"/>
        <v>40</v>
      </c>
      <c r="K18" s="112">
        <f t="shared" si="1"/>
        <v>153.67500000000001</v>
      </c>
      <c r="M18" s="109">
        <v>35</v>
      </c>
      <c r="N18" s="99">
        <f t="shared" si="3"/>
        <v>5</v>
      </c>
    </row>
    <row r="19" spans="2:14" ht="15.75" x14ac:dyDescent="0.25">
      <c r="B19" s="43" t="s">
        <v>11</v>
      </c>
      <c r="C19" s="44">
        <v>4437</v>
      </c>
      <c r="D19" s="50">
        <f t="shared" si="0"/>
        <v>3.6585365853658534E-2</v>
      </c>
      <c r="E19" s="61" t="str">
        <f>'2022'!F23</f>
        <v>B</v>
      </c>
      <c r="F19" s="82">
        <v>3</v>
      </c>
      <c r="G19" s="82">
        <v>1</v>
      </c>
      <c r="H19" s="82">
        <v>8</v>
      </c>
      <c r="I19" s="82">
        <v>7</v>
      </c>
      <c r="J19" s="82">
        <f t="shared" si="2"/>
        <v>19</v>
      </c>
      <c r="K19" s="112">
        <f t="shared" si="1"/>
        <v>233.52631578947367</v>
      </c>
      <c r="M19" s="109">
        <v>16</v>
      </c>
      <c r="N19" s="99">
        <f t="shared" si="3"/>
        <v>3</v>
      </c>
    </row>
    <row r="20" spans="2:14" ht="15.75" x14ac:dyDescent="0.25">
      <c r="B20" s="43" t="s">
        <v>12</v>
      </c>
      <c r="C20" s="44">
        <v>2667</v>
      </c>
      <c r="D20" s="50">
        <f t="shared" si="0"/>
        <v>2.19907980012863E-2</v>
      </c>
      <c r="E20" s="61" t="str">
        <f>'2022'!F24</f>
        <v>B</v>
      </c>
      <c r="F20" s="82">
        <f>'2022'!N24</f>
        <v>2</v>
      </c>
      <c r="G20" s="82">
        <v>1</v>
      </c>
      <c r="H20" s="82">
        <v>5</v>
      </c>
      <c r="I20" s="82">
        <f>'2022'!R24</f>
        <v>4</v>
      </c>
      <c r="J20" s="82">
        <f t="shared" si="2"/>
        <v>12</v>
      </c>
      <c r="K20" s="112">
        <f t="shared" si="1"/>
        <v>222.25</v>
      </c>
      <c r="M20" s="109">
        <v>8</v>
      </c>
      <c r="N20" s="99">
        <f t="shared" si="3"/>
        <v>4</v>
      </c>
    </row>
    <row r="21" spans="2:14" ht="15.75" x14ac:dyDescent="0.25">
      <c r="B21" s="45" t="s">
        <v>13</v>
      </c>
      <c r="C21" s="46">
        <v>5399</v>
      </c>
      <c r="D21" s="50">
        <f t="shared" si="0"/>
        <v>4.4517554709015653E-2</v>
      </c>
      <c r="E21" s="61" t="str">
        <f>'2022'!F25</f>
        <v>B</v>
      </c>
      <c r="F21" s="82">
        <v>5</v>
      </c>
      <c r="G21" s="82">
        <f>'2022'!O25</f>
        <v>1</v>
      </c>
      <c r="H21" s="82">
        <v>9</v>
      </c>
      <c r="I21" s="82">
        <f>'2022'!R25</f>
        <v>8</v>
      </c>
      <c r="J21" s="82">
        <f t="shared" si="2"/>
        <v>23</v>
      </c>
      <c r="K21" s="112">
        <f t="shared" si="1"/>
        <v>234.7391304347826</v>
      </c>
      <c r="M21" s="109">
        <v>20</v>
      </c>
      <c r="N21" s="99">
        <f t="shared" si="3"/>
        <v>3</v>
      </c>
    </row>
    <row r="22" spans="2:14" ht="15.75" x14ac:dyDescent="0.25">
      <c r="B22" s="43" t="s">
        <v>41</v>
      </c>
      <c r="C22" s="44">
        <v>3107</v>
      </c>
      <c r="D22" s="50">
        <f t="shared" si="0"/>
        <v>2.5618826167977705E-2</v>
      </c>
      <c r="E22" s="61" t="str">
        <f>'2022'!F26</f>
        <v>B</v>
      </c>
      <c r="F22" s="82">
        <f>'2022'!N26</f>
        <v>2</v>
      </c>
      <c r="G22" s="82">
        <v>1</v>
      </c>
      <c r="H22" s="82">
        <f>('2022'!P26+'2022'!Q26)</f>
        <v>5</v>
      </c>
      <c r="I22" s="82">
        <v>5</v>
      </c>
      <c r="J22" s="82">
        <f t="shared" si="2"/>
        <v>13</v>
      </c>
      <c r="K22" s="112">
        <f t="shared" si="1"/>
        <v>239</v>
      </c>
      <c r="M22" s="109">
        <v>11</v>
      </c>
      <c r="N22" s="99">
        <f t="shared" si="3"/>
        <v>2</v>
      </c>
    </row>
    <row r="23" spans="2:14" ht="15.75" x14ac:dyDescent="0.25">
      <c r="B23" s="43" t="s">
        <v>42</v>
      </c>
      <c r="C23" s="44">
        <v>2914</v>
      </c>
      <c r="D23" s="50">
        <f t="shared" si="0"/>
        <v>2.4027441085769884E-2</v>
      </c>
      <c r="E23" s="61" t="str">
        <f>'2022'!F27</f>
        <v>B</v>
      </c>
      <c r="F23" s="82">
        <f>'2022'!N27</f>
        <v>2</v>
      </c>
      <c r="G23" s="82">
        <v>1</v>
      </c>
      <c r="H23" s="82">
        <f>('2022'!P27+'2022'!Q27)</f>
        <v>5</v>
      </c>
      <c r="I23" s="82">
        <v>5</v>
      </c>
      <c r="J23" s="82">
        <f t="shared" si="2"/>
        <v>13</v>
      </c>
      <c r="K23" s="112">
        <f t="shared" si="1"/>
        <v>224.15384615384616</v>
      </c>
      <c r="M23" s="109">
        <v>11</v>
      </c>
      <c r="N23" s="99">
        <f t="shared" si="3"/>
        <v>2</v>
      </c>
    </row>
    <row r="24" spans="2:14" ht="15.75" x14ac:dyDescent="0.25">
      <c r="B24" s="45" t="s">
        <v>14</v>
      </c>
      <c r="C24" s="46">
        <v>8818</v>
      </c>
      <c r="D24" s="50">
        <f t="shared" si="0"/>
        <v>7.2708982667919989E-2</v>
      </c>
      <c r="E24" s="61" t="str">
        <f>'2022'!F28</f>
        <v>A</v>
      </c>
      <c r="F24" s="82">
        <v>9</v>
      </c>
      <c r="G24" s="82">
        <v>1</v>
      </c>
      <c r="H24" s="82">
        <v>25</v>
      </c>
      <c r="I24" s="82">
        <v>24</v>
      </c>
      <c r="J24" s="82">
        <f t="shared" si="2"/>
        <v>59</v>
      </c>
      <c r="K24" s="112">
        <f t="shared" si="1"/>
        <v>149.45762711864407</v>
      </c>
      <c r="M24" s="109">
        <v>51</v>
      </c>
      <c r="N24" s="99">
        <f t="shared" si="3"/>
        <v>8</v>
      </c>
    </row>
    <row r="25" spans="2:14" ht="15.75" x14ac:dyDescent="0.25">
      <c r="B25" s="43" t="s">
        <v>15</v>
      </c>
      <c r="C25" s="46">
        <v>7932</v>
      </c>
      <c r="D25" s="50">
        <f t="shared" si="0"/>
        <v>6.5403453223173202E-2</v>
      </c>
      <c r="E25" s="61" t="str">
        <f>'2022'!F29</f>
        <v>A</v>
      </c>
      <c r="F25" s="82">
        <v>8</v>
      </c>
      <c r="G25" s="82">
        <v>1</v>
      </c>
      <c r="H25" s="82">
        <v>22</v>
      </c>
      <c r="I25" s="82">
        <v>21</v>
      </c>
      <c r="J25" s="82">
        <f t="shared" si="2"/>
        <v>52</v>
      </c>
      <c r="K25" s="112">
        <f t="shared" si="1"/>
        <v>152.53846153846155</v>
      </c>
      <c r="M25" s="109">
        <v>45</v>
      </c>
      <c r="N25" s="99">
        <f t="shared" si="3"/>
        <v>7</v>
      </c>
    </row>
    <row r="26" spans="2:14" ht="15.75" x14ac:dyDescent="0.25">
      <c r="B26" s="43" t="s">
        <v>16</v>
      </c>
      <c r="C26" s="44">
        <v>4916</v>
      </c>
      <c r="D26" s="50">
        <f t="shared" si="0"/>
        <v>4.053496924421577E-2</v>
      </c>
      <c r="E26" s="61" t="str">
        <f>'2022'!F30</f>
        <v>C</v>
      </c>
      <c r="F26" s="82">
        <f>'2022'!N30</f>
        <v>2</v>
      </c>
      <c r="G26" s="82">
        <v>1</v>
      </c>
      <c r="H26" s="82">
        <v>7</v>
      </c>
      <c r="I26" s="82">
        <v>6</v>
      </c>
      <c r="J26" s="82">
        <f t="shared" si="2"/>
        <v>16</v>
      </c>
      <c r="K26" s="112">
        <f t="shared" si="1"/>
        <v>307.25</v>
      </c>
      <c r="M26" s="109">
        <v>12</v>
      </c>
      <c r="N26" s="99">
        <f t="shared" si="3"/>
        <v>4</v>
      </c>
    </row>
    <row r="27" spans="2:14" ht="15.75" x14ac:dyDescent="0.25">
      <c r="B27" s="43" t="s">
        <v>17</v>
      </c>
      <c r="C27" s="44">
        <v>6683</v>
      </c>
      <c r="D27" s="50">
        <f t="shared" si="0"/>
        <v>5.5104800540906017E-2</v>
      </c>
      <c r="E27" s="61" t="str">
        <f>'2022'!F31</f>
        <v>C</v>
      </c>
      <c r="F27" s="82">
        <v>3</v>
      </c>
      <c r="G27" s="82">
        <v>1</v>
      </c>
      <c r="H27" s="82">
        <v>7</v>
      </c>
      <c r="I27" s="82">
        <v>7</v>
      </c>
      <c r="J27" s="82">
        <f t="shared" si="2"/>
        <v>18</v>
      </c>
      <c r="K27" s="112">
        <f t="shared" si="1"/>
        <v>371.27777777777777</v>
      </c>
      <c r="M27" s="109">
        <v>15</v>
      </c>
      <c r="N27" s="99">
        <f t="shared" si="3"/>
        <v>3</v>
      </c>
    </row>
    <row r="28" spans="2:14" ht="15.75" x14ac:dyDescent="0.25">
      <c r="B28" s="43" t="s">
        <v>44</v>
      </c>
      <c r="C28" s="44">
        <v>2883</v>
      </c>
      <c r="D28" s="50">
        <f t="shared" si="0"/>
        <v>2.3771830010389353E-2</v>
      </c>
      <c r="E28" s="61" t="str">
        <f>'2022'!F32</f>
        <v>C</v>
      </c>
      <c r="F28" s="82">
        <f>'2022'!N32</f>
        <v>1</v>
      </c>
      <c r="G28" s="82">
        <v>1</v>
      </c>
      <c r="H28" s="82">
        <f>('2022'!P32+'2022'!Q32)</f>
        <v>3</v>
      </c>
      <c r="I28" s="82">
        <f>'2022'!R32</f>
        <v>3</v>
      </c>
      <c r="J28" s="82">
        <f t="shared" si="2"/>
        <v>8</v>
      </c>
      <c r="K28" s="112">
        <f t="shared" si="1"/>
        <v>360.375</v>
      </c>
      <c r="M28" s="109">
        <v>6</v>
      </c>
      <c r="N28" s="99">
        <f t="shared" si="3"/>
        <v>2</v>
      </c>
    </row>
    <row r="29" spans="2:14" ht="15.75" x14ac:dyDescent="0.25">
      <c r="B29" s="43" t="s">
        <v>46</v>
      </c>
      <c r="C29" s="44">
        <v>680</v>
      </c>
      <c r="D29" s="50">
        <f t="shared" si="0"/>
        <v>5.6069526212503508E-3</v>
      </c>
      <c r="E29" s="61" t="str">
        <f>'2022'!F33</f>
        <v>C</v>
      </c>
      <c r="F29" s="82">
        <v>0</v>
      </c>
      <c r="G29" s="82">
        <v>1</v>
      </c>
      <c r="H29" s="82">
        <v>1</v>
      </c>
      <c r="I29" s="82">
        <v>1</v>
      </c>
      <c r="J29" s="82">
        <f t="shared" si="2"/>
        <v>3</v>
      </c>
      <c r="K29" s="112">
        <f t="shared" si="1"/>
        <v>226.66666666666666</v>
      </c>
      <c r="M29" s="109">
        <v>2</v>
      </c>
      <c r="N29" s="99">
        <f t="shared" si="3"/>
        <v>1</v>
      </c>
    </row>
    <row r="30" spans="2:14" ht="15.75" x14ac:dyDescent="0.25">
      <c r="B30" s="43" t="s">
        <v>18</v>
      </c>
      <c r="C30" s="44">
        <v>5891</v>
      </c>
      <c r="D30" s="50">
        <f t="shared" si="0"/>
        <v>4.8574349840861494E-2</v>
      </c>
      <c r="E30" s="61" t="str">
        <f>'2022'!F34</f>
        <v>A</v>
      </c>
      <c r="F30" s="82">
        <f>'2022'!N34</f>
        <v>6</v>
      </c>
      <c r="G30" s="82">
        <f>'2022'!O34</f>
        <v>1</v>
      </c>
      <c r="H30" s="82">
        <v>17</v>
      </c>
      <c r="I30" s="82">
        <v>16</v>
      </c>
      <c r="J30" s="82">
        <f t="shared" si="2"/>
        <v>40</v>
      </c>
      <c r="K30" s="112">
        <f t="shared" si="1"/>
        <v>147.27500000000001</v>
      </c>
      <c r="M30" s="109">
        <v>34</v>
      </c>
      <c r="N30" s="99">
        <f t="shared" si="3"/>
        <v>6</v>
      </c>
    </row>
    <row r="31" spans="2:14" ht="16.5" thickBot="1" x14ac:dyDescent="0.3">
      <c r="B31" s="54" t="s">
        <v>19</v>
      </c>
      <c r="C31" s="88">
        <v>4663</v>
      </c>
      <c r="D31" s="55">
        <f t="shared" si="0"/>
        <v>3.844885304836821E-2</v>
      </c>
      <c r="E31" s="61" t="str">
        <f>'2022'!F35</f>
        <v>C</v>
      </c>
      <c r="F31" s="82">
        <f>'2022'!N35</f>
        <v>2</v>
      </c>
      <c r="G31" s="82">
        <v>1</v>
      </c>
      <c r="H31" s="82">
        <v>6</v>
      </c>
      <c r="I31" s="82">
        <v>5</v>
      </c>
      <c r="J31" s="82">
        <f t="shared" si="2"/>
        <v>14</v>
      </c>
      <c r="K31" s="114">
        <f t="shared" si="1"/>
        <v>333.07142857142856</v>
      </c>
      <c r="M31" s="109">
        <v>11</v>
      </c>
      <c r="N31" s="99">
        <f t="shared" si="3"/>
        <v>3</v>
      </c>
    </row>
    <row r="32" spans="2:14" ht="16.5" thickBot="1" x14ac:dyDescent="0.3">
      <c r="B32" s="56" t="s">
        <v>24</v>
      </c>
      <c r="C32" s="57">
        <f>SUM(C8:C31)</f>
        <v>121278</v>
      </c>
      <c r="D32" s="58">
        <f>SUM(D8:D31)</f>
        <v>1.0000000000000002</v>
      </c>
      <c r="E32" s="59"/>
      <c r="F32" s="60">
        <f>SUM(F8:F31)</f>
        <v>96</v>
      </c>
      <c r="G32" s="60">
        <f>SUM(G8:G31)</f>
        <v>24</v>
      </c>
      <c r="H32" s="60">
        <f>SUM(H8:H31)</f>
        <v>260</v>
      </c>
      <c r="I32" s="60">
        <f>SUM(I8:I31)</f>
        <v>244</v>
      </c>
      <c r="J32" s="113">
        <f>SUM(J8:J31)</f>
        <v>624</v>
      </c>
      <c r="K32" s="115">
        <f t="shared" si="1"/>
        <v>194.35576923076923</v>
      </c>
      <c r="M32" s="110">
        <f>SUM(M8:M31)</f>
        <v>517</v>
      </c>
      <c r="N32" s="100">
        <f>SUM(N8:N31)</f>
        <v>107</v>
      </c>
    </row>
    <row r="33" spans="2:6" x14ac:dyDescent="0.25">
      <c r="B33" s="83"/>
    </row>
    <row r="34" spans="2:6" x14ac:dyDescent="0.25">
      <c r="F34" s="1"/>
    </row>
  </sheetData>
  <mergeCells count="2">
    <mergeCell ref="D5:K5"/>
    <mergeCell ref="Q7:S7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7F6CFE65150488B5D173E16E4C72A" ma:contentTypeVersion="15" ma:contentTypeDescription="Create a new document." ma:contentTypeScope="" ma:versionID="f8c53c71ecc1292cf45dbb1bf86e9dc7">
  <xsd:schema xmlns:xsd="http://www.w3.org/2001/XMLSchema" xmlns:xs="http://www.w3.org/2001/XMLSchema" xmlns:p="http://schemas.microsoft.com/office/2006/metadata/properties" xmlns:ns1="http://schemas.microsoft.com/sharepoint/v3" xmlns:ns3="fa63aee1-ed9e-4e95-82cc-bba60d5cf3a2" xmlns:ns4="cb71cbf0-babd-4644-a7ee-ab55d4c0c695" targetNamespace="http://schemas.microsoft.com/office/2006/metadata/properties" ma:root="true" ma:fieldsID="4e5eb9f479532efe728d4ea6d07b18e2" ns1:_="" ns3:_="" ns4:_="">
    <xsd:import namespace="http://schemas.microsoft.com/sharepoint/v3"/>
    <xsd:import namespace="fa63aee1-ed9e-4e95-82cc-bba60d5cf3a2"/>
    <xsd:import namespace="cb71cbf0-babd-4644-a7ee-ab55d4c0c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3aee1-ed9e-4e95-82cc-bba60d5cf3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1cbf0-babd-4644-a7ee-ab55d4c0c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2A3300-0F47-4020-A5F4-6E6899A992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5EB17A-8090-4AF1-BB86-3E53EA1B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a63aee1-ed9e-4e95-82cc-bba60d5cf3a2"/>
    <ds:schemaRef ds:uri="cb71cbf0-babd-4644-a7ee-ab55d4c0c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248B7B-C6D1-47AE-9B91-F6399655A571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a63aee1-ed9e-4e95-82cc-bba60d5cf3a2"/>
    <ds:schemaRef ds:uri="cb71cbf0-babd-4644-a7ee-ab55d4c0c695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</vt:lpstr>
      <vt:lpstr>Fellingsprosent siste planperio</vt:lpstr>
      <vt:lpstr>Skutte i perioden</vt:lpstr>
      <vt:lpstr>Fellingsavgift 2022</vt:lpstr>
      <vt:lpstr>Tildelt litt justert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Husby</dc:creator>
  <cp:lastModifiedBy>Jan Einar Gjerde</cp:lastModifiedBy>
  <dcterms:created xsi:type="dcterms:W3CDTF">2013-07-02T14:46:26Z</dcterms:created>
  <dcterms:modified xsi:type="dcterms:W3CDTF">2022-06-13T09:19:01Z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0x0101004C97F6CFE65150488B5D173E16E4C72A</vt:lpwstr>
  </property>
</Properties>
</file>